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7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8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9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33.xml" ContentType="application/vnd.openxmlformats-officedocument.drawingml.chart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385" yWindow="-15" windowWidth="14430" windowHeight="11925" activeTab="10"/>
  </bookViews>
  <sheets>
    <sheet name="Cover" sheetId="21" r:id="rId1"/>
    <sheet name="2013" sheetId="19" r:id="rId2"/>
    <sheet name="2012" sheetId="16" r:id="rId3"/>
    <sheet name="2011 New" sheetId="17" state="hidden" r:id="rId4"/>
    <sheet name="2011" sheetId="14" state="hidden" r:id="rId5"/>
    <sheet name="2010" sheetId="7" state="hidden" r:id="rId6"/>
    <sheet name="2009" sheetId="4" state="hidden" r:id="rId7"/>
    <sheet name="2008" sheetId="3" state="hidden" r:id="rId8"/>
    <sheet name="2007" sheetId="6" state="hidden" r:id="rId9"/>
    <sheet name="2006" sheetId="15" state="hidden" r:id="rId10"/>
    <sheet name="Graphs" sheetId="8" r:id="rId11"/>
    <sheet name="Months" sheetId="9" state="hidden" r:id="rId12"/>
    <sheet name="Years" sheetId="10" state="hidden" r:id="rId13"/>
    <sheet name="Forecast Sept. 2012" sheetId="18" state="hidden" r:id="rId14"/>
    <sheet name="Forecast April 2013" sheetId="20" state="hidden" r:id="rId15"/>
    <sheet name="HEB" sheetId="11" state="hidden" r:id="rId16"/>
    <sheet name="National G" sheetId="13" state="hidden" r:id="rId17"/>
  </sheets>
  <externalReferences>
    <externalReference r:id="rId18"/>
    <externalReference r:id="rId19"/>
    <externalReference r:id="rId20"/>
  </externalReferences>
  <definedNames>
    <definedName name="_xlnm.Print_Area" localSheetId="7">'2008'!$B$55:$K$87</definedName>
    <definedName name="_xlnm.Print_Area" localSheetId="6">'2009'!$AG$5:$BG$72</definedName>
    <definedName name="_xlnm.Print_Area" localSheetId="5">'2010'!$A$1:$BF$52</definedName>
    <definedName name="_xlnm.Print_Area" localSheetId="4">'2011'!$A$1:$BG$50</definedName>
    <definedName name="_xlnm.Print_Area" localSheetId="2">'2012'!$A$1:$AC$114</definedName>
    <definedName name="_xlnm.Print_Area" localSheetId="1">'2013'!$A$1:$AA$43</definedName>
    <definedName name="_xlnm.Print_Area" localSheetId="14">'Forecast April 2013'!$A$5:$R$55</definedName>
    <definedName name="_xlnm.Print_Area" localSheetId="13">'Forecast Sept. 2012'!$A$1:$W$46</definedName>
    <definedName name="_xlnm.Print_Area" localSheetId="10">Graphs!$I$22:$Z$73</definedName>
    <definedName name="_xlnm.Print_Area" localSheetId="12">Years!$O$7:$X$87</definedName>
    <definedName name="_xlnm.Print_Titles" localSheetId="6">'2009'!$A:$B</definedName>
  </definedNames>
  <calcPr calcId="145621"/>
</workbook>
</file>

<file path=xl/calcChain.xml><?xml version="1.0" encoding="utf-8"?>
<calcChain xmlns="http://schemas.openxmlformats.org/spreadsheetml/2006/main">
  <c r="AA41" i="19" l="1"/>
  <c r="Z41" i="19"/>
  <c r="AA40" i="19"/>
  <c r="Z40" i="19"/>
  <c r="AA39" i="19"/>
  <c r="Z39" i="19"/>
  <c r="AA38" i="19"/>
  <c r="Z38" i="19"/>
  <c r="AA37" i="19"/>
  <c r="Z37" i="19"/>
  <c r="AA35" i="19"/>
  <c r="Z35" i="19"/>
  <c r="AA34" i="19"/>
  <c r="Z34" i="19"/>
  <c r="AA33" i="19"/>
  <c r="Z33" i="19"/>
  <c r="AA32" i="19"/>
  <c r="Z32" i="19"/>
  <c r="AA24" i="19"/>
  <c r="Z24" i="19"/>
  <c r="AA23" i="19"/>
  <c r="Z23" i="19"/>
  <c r="AA22" i="19"/>
  <c r="Z22" i="19"/>
  <c r="AA21" i="19"/>
  <c r="Z21" i="19"/>
  <c r="AA20" i="19"/>
  <c r="Z20" i="19"/>
  <c r="AA19" i="19"/>
  <c r="Z19" i="19"/>
  <c r="AA18" i="19"/>
  <c r="Z18" i="19"/>
  <c r="AA17" i="19"/>
  <c r="Z17" i="19"/>
  <c r="Z16" i="19"/>
  <c r="AA15" i="19"/>
  <c r="Z15" i="19"/>
  <c r="AA14" i="19"/>
  <c r="Z14" i="19"/>
  <c r="AA13" i="19"/>
  <c r="Z13" i="19"/>
  <c r="AA12" i="19"/>
  <c r="Z12" i="19"/>
  <c r="AA11" i="19"/>
  <c r="Z11" i="19"/>
  <c r="Z10" i="19"/>
  <c r="AA9" i="19"/>
  <c r="Z9" i="19"/>
  <c r="X49" i="13" l="1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AS49" i="13"/>
  <c r="AT49" i="13"/>
  <c r="AU49" i="13"/>
  <c r="AV49" i="13"/>
  <c r="AW49" i="13"/>
  <c r="AX49" i="13"/>
  <c r="AY49" i="13"/>
  <c r="AZ49" i="13"/>
  <c r="BA49" i="13"/>
  <c r="BB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C50" i="13"/>
  <c r="C49" i="13"/>
  <c r="J19" i="8" l="1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I19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I18" i="8"/>
  <c r="BF33" i="16" l="1"/>
  <c r="BE33" i="16"/>
  <c r="BF32" i="16"/>
  <c r="BE32" i="16"/>
  <c r="BV334" i="8" l="1"/>
  <c r="BV335" i="8"/>
  <c r="BW335" i="8"/>
  <c r="BW336" i="8"/>
  <c r="BU333" i="8"/>
  <c r="BU334" i="8"/>
  <c r="BU335" i="8"/>
  <c r="C335" i="8"/>
  <c r="C336" i="8" s="1"/>
  <c r="BH8" i="8"/>
  <c r="BG8" i="8"/>
  <c r="BF8" i="8"/>
  <c r="BE8" i="8"/>
  <c r="BD8" i="8"/>
  <c r="BC8" i="8"/>
  <c r="BB8" i="8"/>
  <c r="BA8" i="8"/>
  <c r="AZ8" i="8"/>
  <c r="AY8" i="8"/>
  <c r="AX8" i="8"/>
  <c r="AW8" i="8"/>
  <c r="AV8" i="8"/>
  <c r="AU8" i="8"/>
  <c r="AT8" i="8"/>
  <c r="AS8" i="8"/>
  <c r="AR8" i="8"/>
  <c r="AQ8" i="8"/>
  <c r="AP8" i="8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BH17" i="8"/>
  <c r="BG17" i="8"/>
  <c r="BF17" i="8"/>
  <c r="BE17" i="8"/>
  <c r="BD17" i="8"/>
  <c r="BC17" i="8"/>
  <c r="BB17" i="8"/>
  <c r="BA17" i="8"/>
  <c r="AZ17" i="8"/>
  <c r="AY17" i="8"/>
  <c r="AX17" i="8"/>
  <c r="AW17" i="8"/>
  <c r="AV17" i="8"/>
  <c r="AU17" i="8"/>
  <c r="AT17" i="8"/>
  <c r="AS17" i="8"/>
  <c r="AR17" i="8"/>
  <c r="AQ17" i="8"/>
  <c r="AP17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BH16" i="8"/>
  <c r="BG16" i="8"/>
  <c r="BF16" i="8"/>
  <c r="BE16" i="8"/>
  <c r="BD16" i="8"/>
  <c r="BC16" i="8"/>
  <c r="BB16" i="8"/>
  <c r="BA16" i="8"/>
  <c r="AZ16" i="8"/>
  <c r="AY16" i="8"/>
  <c r="AX16" i="8"/>
  <c r="AW16" i="8"/>
  <c r="AV16" i="8"/>
  <c r="AU16" i="8"/>
  <c r="AT16" i="8"/>
  <c r="AS16" i="8"/>
  <c r="AR16" i="8"/>
  <c r="AQ16" i="8"/>
  <c r="AP16" i="8"/>
  <c r="AO16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BH6" i="8"/>
  <c r="BG6" i="8"/>
  <c r="BF6" i="8"/>
  <c r="BE6" i="8"/>
  <c r="BD6" i="8"/>
  <c r="BC6" i="8"/>
  <c r="BB6" i="8"/>
  <c r="BA6" i="8"/>
  <c r="AZ6" i="8"/>
  <c r="AY6" i="8"/>
  <c r="AX6" i="8"/>
  <c r="AW6" i="8"/>
  <c r="AV6" i="8"/>
  <c r="AU6" i="8"/>
  <c r="AT6" i="8"/>
  <c r="AS6" i="8"/>
  <c r="AR6" i="8"/>
  <c r="AQ6" i="8"/>
  <c r="AP6" i="8"/>
  <c r="AO6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BI15" i="8"/>
  <c r="BH15" i="8"/>
  <c r="BG15" i="8"/>
  <c r="BF15" i="8"/>
  <c r="BE15" i="8"/>
  <c r="BD15" i="8"/>
  <c r="BC15" i="8"/>
  <c r="BB15" i="8"/>
  <c r="BA15" i="8"/>
  <c r="AZ15" i="8"/>
  <c r="AY15" i="8"/>
  <c r="AX15" i="8"/>
  <c r="AW15" i="8"/>
  <c r="AV15" i="8"/>
  <c r="AU15" i="8"/>
  <c r="AT15" i="8"/>
  <c r="AS15" i="8"/>
  <c r="AR15" i="8"/>
  <c r="AQ15" i="8"/>
  <c r="AP15" i="8"/>
  <c r="AO15" i="8"/>
  <c r="AN15" i="8"/>
  <c r="AM15" i="8"/>
  <c r="AL15" i="8"/>
  <c r="AK15" i="8"/>
  <c r="AJ15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BI5" i="8"/>
  <c r="BH5" i="8"/>
  <c r="BG5" i="8"/>
  <c r="BF5" i="8"/>
  <c r="BE5" i="8"/>
  <c r="BD5" i="8"/>
  <c r="BC5" i="8"/>
  <c r="BB5" i="8"/>
  <c r="BA5" i="8"/>
  <c r="AZ5" i="8"/>
  <c r="AY5" i="8"/>
  <c r="AX5" i="8"/>
  <c r="AW5" i="8"/>
  <c r="AV5" i="8"/>
  <c r="AU5" i="8"/>
  <c r="AT5" i="8"/>
  <c r="AS5" i="8"/>
  <c r="AR5" i="8"/>
  <c r="AQ5" i="8"/>
  <c r="AP5" i="8"/>
  <c r="AO5" i="8"/>
  <c r="AN5" i="8"/>
  <c r="AM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BH14" i="8"/>
  <c r="BG14" i="8"/>
  <c r="BF14" i="8"/>
  <c r="BE14" i="8"/>
  <c r="BD14" i="8"/>
  <c r="BC14" i="8"/>
  <c r="BB14" i="8"/>
  <c r="BA14" i="8"/>
  <c r="AZ14" i="8"/>
  <c r="AY14" i="8"/>
  <c r="AX14" i="8"/>
  <c r="AW14" i="8"/>
  <c r="AV14" i="8"/>
  <c r="AU14" i="8"/>
  <c r="AT14" i="8"/>
  <c r="AS14" i="8"/>
  <c r="AR14" i="8"/>
  <c r="AQ14" i="8"/>
  <c r="AP14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BH4" i="8"/>
  <c r="BG4" i="8"/>
  <c r="BF4" i="8"/>
  <c r="BE4" i="8"/>
  <c r="BD4" i="8"/>
  <c r="BC4" i="8"/>
  <c r="BB4" i="8"/>
  <c r="BA4" i="8"/>
  <c r="AZ4" i="8"/>
  <c r="AY4" i="8"/>
  <c r="AX4" i="8"/>
  <c r="AW4" i="8"/>
  <c r="AV4" i="8"/>
  <c r="AU4" i="8"/>
  <c r="AT4" i="8"/>
  <c r="AS4" i="8"/>
  <c r="AR4" i="8"/>
  <c r="AQ4" i="8"/>
  <c r="AP4" i="8"/>
  <c r="AO4" i="8"/>
  <c r="AN4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BW334" i="8"/>
  <c r="BW333" i="8"/>
  <c r="BV333" i="8"/>
  <c r="BW332" i="8"/>
  <c r="BV332" i="8"/>
  <c r="BU332" i="8"/>
  <c r="BW331" i="8"/>
  <c r="BV331" i="8"/>
  <c r="BU331" i="8"/>
  <c r="BW330" i="8"/>
  <c r="BV330" i="8"/>
  <c r="BU330" i="8"/>
  <c r="BW329" i="8"/>
  <c r="BV329" i="8"/>
  <c r="BU329" i="8"/>
  <c r="BW328" i="8"/>
  <c r="BV328" i="8"/>
  <c r="BU328" i="8"/>
  <c r="BW327" i="8"/>
  <c r="BV327" i="8"/>
  <c r="BU327" i="8"/>
  <c r="BW326" i="8"/>
  <c r="BV326" i="8"/>
  <c r="BU326" i="8"/>
  <c r="BW325" i="8"/>
  <c r="BV325" i="8"/>
  <c r="BU325" i="8"/>
  <c r="BW324" i="8"/>
  <c r="BV324" i="8"/>
  <c r="BU324" i="8"/>
  <c r="BW323" i="8"/>
  <c r="BV323" i="8"/>
  <c r="BU323" i="8"/>
  <c r="BW322" i="8"/>
  <c r="BV322" i="8"/>
  <c r="BU322" i="8"/>
  <c r="BW321" i="8"/>
  <c r="BV321" i="8"/>
  <c r="BU321" i="8"/>
  <c r="BW320" i="8"/>
  <c r="BV320" i="8"/>
  <c r="BU320" i="8"/>
  <c r="BW319" i="8"/>
  <c r="BV319" i="8"/>
  <c r="BU319" i="8"/>
  <c r="BW318" i="8"/>
  <c r="BV318" i="8"/>
  <c r="BU318" i="8"/>
  <c r="BW317" i="8"/>
  <c r="BV317" i="8"/>
  <c r="BU317" i="8"/>
  <c r="C317" i="8"/>
  <c r="C318" i="8" s="1"/>
  <c r="C319" i="8" s="1"/>
  <c r="C320" i="8" s="1"/>
  <c r="C321" i="8" s="1"/>
  <c r="C322" i="8" s="1"/>
  <c r="C323" i="8" s="1"/>
  <c r="C324" i="8" s="1"/>
  <c r="C325" i="8" s="1"/>
  <c r="C326" i="8" s="1"/>
  <c r="C327" i="8" s="1"/>
  <c r="C328" i="8" s="1"/>
  <c r="C329" i="8" s="1"/>
  <c r="C330" i="8" s="1"/>
  <c r="C331" i="8" s="1"/>
  <c r="C332" i="8" s="1"/>
  <c r="C333" i="8" s="1"/>
  <c r="C334" i="8" s="1"/>
  <c r="BV316" i="8"/>
  <c r="BU316" i="8"/>
  <c r="BV315" i="8"/>
  <c r="BU315" i="8"/>
  <c r="BW314" i="8"/>
  <c r="BV314" i="8"/>
  <c r="BU314" i="8"/>
  <c r="BW313" i="8"/>
  <c r="BV313" i="8"/>
  <c r="BU313" i="8"/>
  <c r="BW312" i="8"/>
  <c r="BV312" i="8"/>
  <c r="BU312" i="8"/>
  <c r="BW311" i="8"/>
  <c r="BV311" i="8"/>
  <c r="BU311" i="8"/>
  <c r="BW310" i="8"/>
  <c r="BV310" i="8"/>
  <c r="BU310" i="8"/>
  <c r="BW309" i="8"/>
  <c r="BV309" i="8"/>
  <c r="BU309" i="8"/>
  <c r="BW308" i="8"/>
  <c r="BV308" i="8"/>
  <c r="BU308" i="8"/>
  <c r="BW307" i="8"/>
  <c r="BV307" i="8"/>
  <c r="BU307" i="8"/>
  <c r="BW306" i="8"/>
  <c r="BV306" i="8"/>
  <c r="BU306" i="8"/>
  <c r="BW305" i="8"/>
  <c r="BV305" i="8"/>
  <c r="BU305" i="8"/>
  <c r="BW304" i="8"/>
  <c r="BV304" i="8"/>
  <c r="BU304" i="8"/>
  <c r="BW303" i="8"/>
  <c r="BV303" i="8"/>
  <c r="BU303" i="8"/>
  <c r="BW302" i="8"/>
  <c r="BV302" i="8"/>
  <c r="BU302" i="8"/>
  <c r="BW301" i="8"/>
  <c r="BV301" i="8"/>
  <c r="BU301" i="8"/>
  <c r="BW300" i="8"/>
  <c r="BV300" i="8"/>
  <c r="BU300" i="8"/>
  <c r="BW299" i="8"/>
  <c r="BV299" i="8"/>
  <c r="BU299" i="8"/>
  <c r="BW298" i="8"/>
  <c r="BV298" i="8"/>
  <c r="BU298" i="8"/>
  <c r="BW297" i="8"/>
  <c r="BV297" i="8"/>
  <c r="BU297" i="8"/>
  <c r="BW296" i="8"/>
  <c r="BV296" i="8"/>
  <c r="BU296" i="8"/>
  <c r="BW295" i="8"/>
  <c r="BV295" i="8"/>
  <c r="BU295" i="8"/>
  <c r="BW294" i="8"/>
  <c r="BV294" i="8"/>
  <c r="BU294" i="8"/>
  <c r="BW293" i="8"/>
  <c r="BV293" i="8"/>
  <c r="BU293" i="8"/>
  <c r="BW292" i="8"/>
  <c r="BV292" i="8"/>
  <c r="BU292" i="8"/>
  <c r="BW291" i="8"/>
  <c r="BV291" i="8"/>
  <c r="BU291" i="8"/>
  <c r="BW290" i="8"/>
  <c r="BV290" i="8"/>
  <c r="BU290" i="8"/>
  <c r="BW289" i="8"/>
  <c r="BV289" i="8"/>
  <c r="BU289" i="8"/>
  <c r="BW288" i="8"/>
  <c r="BV288" i="8"/>
  <c r="BU288" i="8"/>
  <c r="BW287" i="8"/>
  <c r="BV287" i="8"/>
  <c r="BU287" i="8"/>
  <c r="BV286" i="8"/>
  <c r="BU286" i="8"/>
  <c r="BV285" i="8"/>
  <c r="BU285" i="8"/>
  <c r="BV284" i="8"/>
  <c r="BU284" i="8"/>
  <c r="BW283" i="8"/>
  <c r="BV283" i="8"/>
  <c r="BU283" i="8"/>
  <c r="BW282" i="8"/>
  <c r="BV282" i="8"/>
  <c r="BU282" i="8"/>
  <c r="BW281" i="8"/>
  <c r="BV281" i="8"/>
  <c r="BU281" i="8"/>
  <c r="BW280" i="8"/>
  <c r="BV280" i="8"/>
  <c r="BU280" i="8"/>
  <c r="BW279" i="8"/>
  <c r="BV279" i="8"/>
  <c r="BU279" i="8"/>
  <c r="BW278" i="8"/>
  <c r="BV278" i="8"/>
  <c r="BU278" i="8"/>
  <c r="BW277" i="8"/>
  <c r="BV277" i="8"/>
  <c r="BU277" i="8"/>
  <c r="BW276" i="8"/>
  <c r="BV276" i="8"/>
  <c r="BU276" i="8"/>
  <c r="BW275" i="8"/>
  <c r="BV275" i="8"/>
  <c r="BU275" i="8"/>
  <c r="BW274" i="8"/>
  <c r="BV274" i="8"/>
  <c r="BU274" i="8"/>
  <c r="BW273" i="8"/>
  <c r="BV273" i="8"/>
  <c r="BU273" i="8"/>
  <c r="BW272" i="8"/>
  <c r="BV272" i="8"/>
  <c r="BU272" i="8"/>
  <c r="BW271" i="8"/>
  <c r="BV271" i="8"/>
  <c r="BU271" i="8"/>
  <c r="BW270" i="8"/>
  <c r="BV270" i="8"/>
  <c r="BU270" i="8"/>
  <c r="BW269" i="8"/>
  <c r="BV269" i="8"/>
  <c r="BU269" i="8"/>
  <c r="BW268" i="8"/>
  <c r="BV268" i="8"/>
  <c r="BU268" i="8"/>
  <c r="BV267" i="8"/>
  <c r="BU267" i="8"/>
  <c r="BV266" i="8"/>
  <c r="BU266" i="8"/>
  <c r="BV265" i="8"/>
  <c r="BU265" i="8"/>
  <c r="BL265" i="8"/>
  <c r="BL266" i="8" s="1"/>
  <c r="BL267" i="8" s="1"/>
  <c r="BL268" i="8" s="1"/>
  <c r="BL269" i="8" s="1"/>
  <c r="BL270" i="8" s="1"/>
  <c r="BL271" i="8" s="1"/>
  <c r="BL272" i="8" s="1"/>
  <c r="BL273" i="8" s="1"/>
  <c r="BL274" i="8" s="1"/>
  <c r="BL275" i="8" s="1"/>
  <c r="BL276" i="8" s="1"/>
  <c r="BL277" i="8" s="1"/>
  <c r="BL278" i="8" s="1"/>
  <c r="BL279" i="8" s="1"/>
  <c r="BL280" i="8" s="1"/>
  <c r="BL281" i="8" s="1"/>
  <c r="BL282" i="8" s="1"/>
  <c r="BL283" i="8" s="1"/>
  <c r="BL284" i="8" s="1"/>
  <c r="BL285" i="8" s="1"/>
  <c r="BL286" i="8" s="1"/>
  <c r="BL287" i="8" s="1"/>
  <c r="BL288" i="8" s="1"/>
  <c r="BL289" i="8" s="1"/>
  <c r="BL290" i="8" s="1"/>
  <c r="BL291" i="8" s="1"/>
  <c r="BL292" i="8" s="1"/>
  <c r="BL293" i="8" s="1"/>
  <c r="BL294" i="8" s="1"/>
  <c r="BL295" i="8" s="1"/>
  <c r="C265" i="8"/>
  <c r="C266" i="8" s="1"/>
  <c r="C267" i="8" s="1"/>
  <c r="C268" i="8" s="1"/>
  <c r="C269" i="8" s="1"/>
  <c r="C270" i="8" s="1"/>
  <c r="C271" i="8" s="1"/>
  <c r="C272" i="8" s="1"/>
  <c r="C273" i="8" s="1"/>
  <c r="C274" i="8" s="1"/>
  <c r="C275" i="8" s="1"/>
  <c r="C276" i="8" s="1"/>
  <c r="C277" i="8" s="1"/>
  <c r="C278" i="8" s="1"/>
  <c r="C279" i="8" s="1"/>
  <c r="C280" i="8" s="1"/>
  <c r="C281" i="8" s="1"/>
  <c r="C282" i="8" s="1"/>
  <c r="C283" i="8" s="1"/>
  <c r="C284" i="8" s="1"/>
  <c r="C285" i="8" s="1"/>
  <c r="C286" i="8" s="1"/>
  <c r="C287" i="8" s="1"/>
  <c r="C288" i="8" s="1"/>
  <c r="C289" i="8" s="1"/>
  <c r="C290" i="8" s="1"/>
  <c r="C291" i="8" s="1"/>
  <c r="C292" i="8" s="1"/>
  <c r="C293" i="8" s="1"/>
  <c r="C294" i="8" s="1"/>
  <c r="C295" i="8" s="1"/>
  <c r="C296" i="8" s="1"/>
  <c r="C297" i="8" s="1"/>
  <c r="C298" i="8" s="1"/>
  <c r="C299" i="8" s="1"/>
  <c r="C300" i="8" s="1"/>
  <c r="C301" i="8" s="1"/>
  <c r="C302" i="8" s="1"/>
  <c r="C303" i="8" s="1"/>
  <c r="C304" i="8" s="1"/>
  <c r="C305" i="8" s="1"/>
  <c r="C306" i="8" s="1"/>
  <c r="C307" i="8" s="1"/>
  <c r="C308" i="8" s="1"/>
  <c r="C309" i="8" s="1"/>
  <c r="C310" i="8" s="1"/>
  <c r="C311" i="8" s="1"/>
  <c r="C312" i="8" s="1"/>
  <c r="C313" i="8" s="1"/>
  <c r="C314" i="8" s="1"/>
  <c r="C315" i="8" s="1"/>
  <c r="BV264" i="8"/>
  <c r="BU264" i="8"/>
  <c r="BV263" i="8"/>
  <c r="BU263" i="8"/>
  <c r="BV262" i="8"/>
  <c r="BU262" i="8"/>
  <c r="BV261" i="8"/>
  <c r="BU261" i="8"/>
  <c r="BV260" i="8"/>
  <c r="BU260" i="8"/>
  <c r="BV259" i="8"/>
  <c r="BU259" i="8"/>
  <c r="BV258" i="8"/>
  <c r="BU258" i="8"/>
  <c r="BU257" i="8"/>
  <c r="BU256" i="8"/>
  <c r="BU255" i="8"/>
  <c r="BW254" i="8"/>
  <c r="BU254" i="8"/>
  <c r="BW253" i="8"/>
  <c r="BU253" i="8"/>
  <c r="BW252" i="8"/>
  <c r="BU252" i="8"/>
  <c r="BW251" i="8"/>
  <c r="BU251" i="8"/>
  <c r="BW250" i="8"/>
  <c r="BU250" i="8"/>
  <c r="BW249" i="8"/>
  <c r="BU249" i="8"/>
  <c r="BW248" i="8"/>
  <c r="BU248" i="8"/>
  <c r="BW247" i="8"/>
  <c r="BU247" i="8"/>
  <c r="BW246" i="8"/>
  <c r="BU246" i="8"/>
  <c r="BW245" i="8"/>
  <c r="BU245" i="8"/>
  <c r="BW244" i="8"/>
  <c r="BU244" i="8"/>
  <c r="BW243" i="8"/>
  <c r="BU243" i="8"/>
  <c r="BW242" i="8"/>
  <c r="BU242" i="8"/>
  <c r="BW241" i="8"/>
  <c r="BU241" i="8"/>
  <c r="BW240" i="8"/>
  <c r="BU240" i="8"/>
  <c r="BW239" i="8"/>
  <c r="BU239" i="8"/>
  <c r="BW238" i="8"/>
  <c r="BU238" i="8"/>
  <c r="BW237" i="8"/>
  <c r="BU237" i="8"/>
  <c r="BW236" i="8"/>
  <c r="BU236" i="8"/>
  <c r="BW235" i="8"/>
  <c r="BU235" i="8"/>
  <c r="BW234" i="8"/>
  <c r="BU234" i="8"/>
  <c r="BW233" i="8"/>
  <c r="BU233" i="8"/>
  <c r="BW232" i="8"/>
  <c r="BU232" i="8"/>
  <c r="BW231" i="8"/>
  <c r="BU231" i="8"/>
  <c r="BW230" i="8"/>
  <c r="BU230" i="8"/>
  <c r="BW229" i="8"/>
  <c r="BU229" i="8"/>
  <c r="BW228" i="8"/>
  <c r="BU228" i="8"/>
  <c r="BW227" i="8"/>
  <c r="BU227" i="8"/>
  <c r="BW226" i="8"/>
  <c r="BU226" i="8"/>
  <c r="BW225" i="8"/>
  <c r="BU225" i="8"/>
  <c r="BW224" i="8"/>
  <c r="BU224" i="8"/>
  <c r="BW223" i="8"/>
  <c r="BU223" i="8"/>
  <c r="BW222" i="8"/>
  <c r="BU222" i="8"/>
  <c r="BW221" i="8"/>
  <c r="BU221" i="8"/>
  <c r="BW220" i="8"/>
  <c r="BU220" i="8"/>
  <c r="BW219" i="8"/>
  <c r="BU219" i="8"/>
  <c r="BW218" i="8"/>
  <c r="BU218" i="8"/>
  <c r="BW217" i="8"/>
  <c r="BU217" i="8"/>
  <c r="BW216" i="8"/>
  <c r="BU216" i="8"/>
  <c r="BW215" i="8"/>
  <c r="BU215" i="8"/>
  <c r="BW214" i="8"/>
  <c r="BU214" i="8"/>
  <c r="BW213" i="8"/>
  <c r="BU213" i="8"/>
  <c r="BL213" i="8"/>
  <c r="BL214" i="8" s="1"/>
  <c r="BL215" i="8" s="1"/>
  <c r="BL216" i="8" s="1"/>
  <c r="BL217" i="8" s="1"/>
  <c r="BL218" i="8" s="1"/>
  <c r="BL219" i="8" s="1"/>
  <c r="BL220" i="8" s="1"/>
  <c r="BL221" i="8" s="1"/>
  <c r="BL222" i="8" s="1"/>
  <c r="BL223" i="8" s="1"/>
  <c r="BL224" i="8" s="1"/>
  <c r="BL225" i="8" s="1"/>
  <c r="BL226" i="8" s="1"/>
  <c r="BL227" i="8" s="1"/>
  <c r="BL228" i="8" s="1"/>
  <c r="BL229" i="8" s="1"/>
  <c r="BL230" i="8" s="1"/>
  <c r="BL231" i="8" s="1"/>
  <c r="BL232" i="8" s="1"/>
  <c r="BL233" i="8" s="1"/>
  <c r="BL234" i="8" s="1"/>
  <c r="BL235" i="8" s="1"/>
  <c r="BL236" i="8" s="1"/>
  <c r="BL237" i="8" s="1"/>
  <c r="BL238" i="8" s="1"/>
  <c r="BL239" i="8" s="1"/>
  <c r="BL240" i="8" s="1"/>
  <c r="BL241" i="8" s="1"/>
  <c r="BL242" i="8" s="1"/>
  <c r="BL243" i="8" s="1"/>
  <c r="BL244" i="8" s="1"/>
  <c r="BL245" i="8" s="1"/>
  <c r="BL246" i="8" s="1"/>
  <c r="BL247" i="8" s="1"/>
  <c r="BL248" i="8" s="1"/>
  <c r="BL249" i="8" s="1"/>
  <c r="BL250" i="8" s="1"/>
  <c r="BL251" i="8" s="1"/>
  <c r="BL252" i="8" s="1"/>
  <c r="BL253" i="8" s="1"/>
  <c r="BL254" i="8" s="1"/>
  <c r="BL255" i="8" s="1"/>
  <c r="BL256" i="8" s="1"/>
  <c r="BL257" i="8" s="1"/>
  <c r="BL258" i="8" s="1"/>
  <c r="BL259" i="8" s="1"/>
  <c r="BL260" i="8" s="1"/>
  <c r="BL261" i="8" s="1"/>
  <c r="BL262" i="8" s="1"/>
  <c r="BL263" i="8" s="1"/>
  <c r="C213" i="8"/>
  <c r="C214" i="8" s="1"/>
  <c r="C215" i="8" s="1"/>
  <c r="C216" i="8" s="1"/>
  <c r="C217" i="8" s="1"/>
  <c r="C218" i="8" s="1"/>
  <c r="C219" i="8" s="1"/>
  <c r="C220" i="8" s="1"/>
  <c r="C221" i="8" s="1"/>
  <c r="C222" i="8" s="1"/>
  <c r="C223" i="8" s="1"/>
  <c r="C224" i="8" s="1"/>
  <c r="C225" i="8" s="1"/>
  <c r="C226" i="8" s="1"/>
  <c r="C227" i="8" s="1"/>
  <c r="C228" i="8" s="1"/>
  <c r="C229" i="8" s="1"/>
  <c r="C230" i="8" s="1"/>
  <c r="C231" i="8" s="1"/>
  <c r="C232" i="8" s="1"/>
  <c r="C233" i="8" s="1"/>
  <c r="C234" i="8" s="1"/>
  <c r="C235" i="8" s="1"/>
  <c r="C236" i="8" s="1"/>
  <c r="C237" i="8" s="1"/>
  <c r="C238" i="8" s="1"/>
  <c r="C239" i="8" s="1"/>
  <c r="C240" i="8" s="1"/>
  <c r="C241" i="8" s="1"/>
  <c r="C242" i="8" s="1"/>
  <c r="C243" i="8" s="1"/>
  <c r="C244" i="8" s="1"/>
  <c r="C245" i="8" s="1"/>
  <c r="C246" i="8" s="1"/>
  <c r="C247" i="8" s="1"/>
  <c r="C248" i="8" s="1"/>
  <c r="C249" i="8" s="1"/>
  <c r="C250" i="8" s="1"/>
  <c r="C251" i="8" s="1"/>
  <c r="C252" i="8" s="1"/>
  <c r="C253" i="8" s="1"/>
  <c r="C254" i="8" s="1"/>
  <c r="C255" i="8" s="1"/>
  <c r="C256" i="8" s="1"/>
  <c r="C257" i="8" s="1"/>
  <c r="C258" i="8" s="1"/>
  <c r="C259" i="8" s="1"/>
  <c r="C260" i="8" s="1"/>
  <c r="C261" i="8" s="1"/>
  <c r="C262" i="8" s="1"/>
  <c r="C263" i="8" s="1"/>
  <c r="BU212" i="8"/>
  <c r="BU211" i="8"/>
  <c r="BW210" i="8"/>
  <c r="BU210" i="8"/>
  <c r="BW209" i="8"/>
  <c r="BU209" i="8"/>
  <c r="BW208" i="8"/>
  <c r="BU208" i="8"/>
  <c r="BW207" i="8"/>
  <c r="BU207" i="8"/>
  <c r="BW206" i="8"/>
  <c r="BU206" i="8"/>
  <c r="BU205" i="8"/>
  <c r="BU204" i="8"/>
  <c r="BU203" i="8"/>
  <c r="BU202" i="8"/>
  <c r="BU201" i="8"/>
  <c r="BU200" i="8"/>
  <c r="BU199" i="8"/>
  <c r="BU198" i="8"/>
  <c r="BU197" i="8"/>
  <c r="BU196" i="8"/>
  <c r="BU195" i="8"/>
  <c r="BU194" i="8"/>
  <c r="BU193" i="8"/>
  <c r="BU192" i="8"/>
  <c r="BU191" i="8"/>
  <c r="BU190" i="8"/>
  <c r="BU189" i="8"/>
  <c r="BU188" i="8"/>
  <c r="BU187" i="8"/>
  <c r="BU186" i="8"/>
  <c r="BU185" i="8"/>
  <c r="BU184" i="8"/>
  <c r="BU183" i="8"/>
  <c r="BU182" i="8"/>
  <c r="BU181" i="8"/>
  <c r="BU180" i="8"/>
  <c r="BU179" i="8"/>
  <c r="BU178" i="8"/>
  <c r="BU177" i="8"/>
  <c r="BU176" i="8"/>
  <c r="BU175" i="8"/>
  <c r="BU174" i="8"/>
  <c r="BU173" i="8"/>
  <c r="BU172" i="8"/>
  <c r="BU171" i="8"/>
  <c r="BU170" i="8"/>
  <c r="BU169" i="8"/>
  <c r="BU168" i="8"/>
  <c r="BU167" i="8"/>
  <c r="BU166" i="8"/>
  <c r="BU165" i="8"/>
  <c r="BU164" i="8"/>
  <c r="BU163" i="8"/>
  <c r="BU162" i="8"/>
  <c r="BU161" i="8"/>
  <c r="BL161" i="8"/>
  <c r="BL162" i="8" s="1"/>
  <c r="BL163" i="8" s="1"/>
  <c r="BL164" i="8" s="1"/>
  <c r="BL165" i="8" s="1"/>
  <c r="BL166" i="8" s="1"/>
  <c r="BL167" i="8" s="1"/>
  <c r="BL168" i="8" s="1"/>
  <c r="BL169" i="8" s="1"/>
  <c r="BL170" i="8" s="1"/>
  <c r="BL171" i="8" s="1"/>
  <c r="BL172" i="8" s="1"/>
  <c r="BL173" i="8" s="1"/>
  <c r="BL174" i="8" s="1"/>
  <c r="BL175" i="8" s="1"/>
  <c r="BL176" i="8" s="1"/>
  <c r="BL177" i="8" s="1"/>
  <c r="BL178" i="8" s="1"/>
  <c r="BL179" i="8" s="1"/>
  <c r="BL180" i="8" s="1"/>
  <c r="BL181" i="8" s="1"/>
  <c r="BL182" i="8" s="1"/>
  <c r="BL183" i="8" s="1"/>
  <c r="BL184" i="8" s="1"/>
  <c r="BL185" i="8" s="1"/>
  <c r="BL186" i="8" s="1"/>
  <c r="BL187" i="8" s="1"/>
  <c r="BL188" i="8" s="1"/>
  <c r="BL189" i="8" s="1"/>
  <c r="BL190" i="8" s="1"/>
  <c r="BL191" i="8" s="1"/>
  <c r="BL192" i="8" s="1"/>
  <c r="BL193" i="8" s="1"/>
  <c r="BL194" i="8" s="1"/>
  <c r="BL195" i="8" s="1"/>
  <c r="BL196" i="8" s="1"/>
  <c r="BL197" i="8" s="1"/>
  <c r="BL198" i="8" s="1"/>
  <c r="BL199" i="8" s="1"/>
  <c r="BL200" i="8" s="1"/>
  <c r="BL201" i="8" s="1"/>
  <c r="BL202" i="8" s="1"/>
  <c r="BL203" i="8" s="1"/>
  <c r="BL204" i="8" s="1"/>
  <c r="BL205" i="8" s="1"/>
  <c r="BL206" i="8" s="1"/>
  <c r="BL207" i="8" s="1"/>
  <c r="BL208" i="8" s="1"/>
  <c r="BL209" i="8" s="1"/>
  <c r="BL210" i="8" s="1"/>
  <c r="BL211" i="8" s="1"/>
  <c r="C161" i="8"/>
  <c r="C162" i="8" s="1"/>
  <c r="C163" i="8" s="1"/>
  <c r="C164" i="8" s="1"/>
  <c r="C165" i="8" s="1"/>
  <c r="C166" i="8" s="1"/>
  <c r="C167" i="8" s="1"/>
  <c r="C168" i="8" s="1"/>
  <c r="C169" i="8" s="1"/>
  <c r="C170" i="8" s="1"/>
  <c r="C171" i="8" s="1"/>
  <c r="C172" i="8" s="1"/>
  <c r="C173" i="8" s="1"/>
  <c r="C174" i="8" s="1"/>
  <c r="C175" i="8" s="1"/>
  <c r="C176" i="8" s="1"/>
  <c r="C177" i="8" s="1"/>
  <c r="C178" i="8" s="1"/>
  <c r="C179" i="8" s="1"/>
  <c r="C180" i="8" s="1"/>
  <c r="C181" i="8" s="1"/>
  <c r="C182" i="8" s="1"/>
  <c r="C183" i="8" s="1"/>
  <c r="C184" i="8" s="1"/>
  <c r="C185" i="8" s="1"/>
  <c r="C186" i="8" s="1"/>
  <c r="C187" i="8" s="1"/>
  <c r="C188" i="8" s="1"/>
  <c r="C189" i="8" s="1"/>
  <c r="C190" i="8" s="1"/>
  <c r="C191" i="8" s="1"/>
  <c r="C192" i="8" s="1"/>
  <c r="C193" i="8" s="1"/>
  <c r="C194" i="8" s="1"/>
  <c r="C195" i="8" s="1"/>
  <c r="C196" i="8" s="1"/>
  <c r="C197" i="8" s="1"/>
  <c r="C198" i="8" s="1"/>
  <c r="C199" i="8" s="1"/>
  <c r="C200" i="8" s="1"/>
  <c r="C201" i="8" s="1"/>
  <c r="C202" i="8" s="1"/>
  <c r="C203" i="8" s="1"/>
  <c r="C204" i="8" s="1"/>
  <c r="C205" i="8" s="1"/>
  <c r="C206" i="8" s="1"/>
  <c r="C207" i="8" s="1"/>
  <c r="C208" i="8" s="1"/>
  <c r="C209" i="8" s="1"/>
  <c r="C210" i="8" s="1"/>
  <c r="C211" i="8" s="1"/>
  <c r="BU160" i="8"/>
  <c r="BU159" i="8"/>
  <c r="BU158" i="8"/>
  <c r="BU157" i="8"/>
  <c r="BU156" i="8"/>
  <c r="BU155" i="8"/>
  <c r="BU154" i="8"/>
  <c r="BU153" i="8"/>
  <c r="BU152" i="8"/>
  <c r="BU151" i="8"/>
  <c r="BU150" i="8"/>
  <c r="BU149" i="8"/>
  <c r="BU148" i="8"/>
  <c r="BU147" i="8"/>
  <c r="BU146" i="8"/>
  <c r="BU145" i="8"/>
  <c r="BU144" i="8"/>
  <c r="BU143" i="8"/>
  <c r="BU142" i="8"/>
  <c r="BU141" i="8"/>
  <c r="BU140" i="8"/>
  <c r="BU139" i="8"/>
  <c r="BU138" i="8"/>
  <c r="BU137" i="8"/>
  <c r="BU136" i="8"/>
  <c r="BU135" i="8"/>
  <c r="BU134" i="8"/>
  <c r="BU133" i="8"/>
  <c r="BU132" i="8"/>
  <c r="BU131" i="8"/>
  <c r="BU130" i="8"/>
  <c r="BU129" i="8"/>
  <c r="BU128" i="8"/>
  <c r="BU127" i="8"/>
  <c r="BU126" i="8"/>
  <c r="BU125" i="8"/>
  <c r="BU124" i="8"/>
  <c r="BU123" i="8"/>
  <c r="BU122" i="8"/>
  <c r="BU121" i="8"/>
  <c r="BU120" i="8"/>
  <c r="BU119" i="8"/>
  <c r="BU118" i="8"/>
  <c r="BU117" i="8"/>
  <c r="BU116" i="8"/>
  <c r="BU115" i="8"/>
  <c r="BU114" i="8"/>
  <c r="BU113" i="8"/>
  <c r="BU112" i="8"/>
  <c r="BU111" i="8"/>
  <c r="BU110" i="8"/>
  <c r="BU109" i="8"/>
  <c r="BU108" i="8"/>
  <c r="BL108" i="8"/>
  <c r="BL109" i="8" s="1"/>
  <c r="BL110" i="8" s="1"/>
  <c r="BL111" i="8" s="1"/>
  <c r="BL112" i="8" s="1"/>
  <c r="BL113" i="8" s="1"/>
  <c r="BL114" i="8" s="1"/>
  <c r="BL115" i="8" s="1"/>
  <c r="BL116" i="8" s="1"/>
  <c r="BL117" i="8" s="1"/>
  <c r="BL118" i="8" s="1"/>
  <c r="BL119" i="8" s="1"/>
  <c r="BL120" i="8" s="1"/>
  <c r="BL121" i="8" s="1"/>
  <c r="BL122" i="8" s="1"/>
  <c r="BL123" i="8" s="1"/>
  <c r="BL124" i="8" s="1"/>
  <c r="BL125" i="8" s="1"/>
  <c r="BL126" i="8" s="1"/>
  <c r="BL127" i="8" s="1"/>
  <c r="BL128" i="8" s="1"/>
  <c r="BL129" i="8" s="1"/>
  <c r="BL130" i="8" s="1"/>
  <c r="BL131" i="8" s="1"/>
  <c r="BL132" i="8" s="1"/>
  <c r="BL133" i="8" s="1"/>
  <c r="BL134" i="8" s="1"/>
  <c r="BL135" i="8" s="1"/>
  <c r="BL136" i="8" s="1"/>
  <c r="BL137" i="8" s="1"/>
  <c r="BL138" i="8" s="1"/>
  <c r="BL139" i="8" s="1"/>
  <c r="BL140" i="8" s="1"/>
  <c r="BL141" i="8" s="1"/>
  <c r="BL142" i="8" s="1"/>
  <c r="BL143" i="8" s="1"/>
  <c r="BL144" i="8" s="1"/>
  <c r="BL145" i="8" s="1"/>
  <c r="BL146" i="8" s="1"/>
  <c r="BL147" i="8" s="1"/>
  <c r="BL148" i="8" s="1"/>
  <c r="BL149" i="8" s="1"/>
  <c r="BL150" i="8" s="1"/>
  <c r="BL151" i="8" s="1"/>
  <c r="BL152" i="8" s="1"/>
  <c r="BL153" i="8" s="1"/>
  <c r="BL154" i="8" s="1"/>
  <c r="BL155" i="8" s="1"/>
  <c r="BL156" i="8" s="1"/>
  <c r="BL157" i="8" s="1"/>
  <c r="BL158" i="8" s="1"/>
  <c r="BL159" i="8" s="1"/>
  <c r="C108" i="8"/>
  <c r="C109" i="8" s="1"/>
  <c r="C110" i="8" s="1"/>
  <c r="C111" i="8" s="1"/>
  <c r="C112" i="8" s="1"/>
  <c r="C113" i="8" s="1"/>
  <c r="C114" i="8" s="1"/>
  <c r="C115" i="8" s="1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C126" i="8" s="1"/>
  <c r="C127" i="8" s="1"/>
  <c r="C128" i="8" s="1"/>
  <c r="C129" i="8" s="1"/>
  <c r="C130" i="8" s="1"/>
  <c r="C131" i="8" s="1"/>
  <c r="C132" i="8" s="1"/>
  <c r="C133" i="8" s="1"/>
  <c r="C134" i="8" s="1"/>
  <c r="C135" i="8" s="1"/>
  <c r="C136" i="8" s="1"/>
  <c r="C137" i="8" s="1"/>
  <c r="C138" i="8" s="1"/>
  <c r="C139" i="8" s="1"/>
  <c r="C140" i="8" s="1"/>
  <c r="C141" i="8" s="1"/>
  <c r="C142" i="8" s="1"/>
  <c r="C143" i="8" s="1"/>
  <c r="C144" i="8" s="1"/>
  <c r="C145" i="8" s="1"/>
  <c r="C146" i="8" s="1"/>
  <c r="C147" i="8" s="1"/>
  <c r="C148" i="8" s="1"/>
  <c r="C149" i="8" s="1"/>
  <c r="C150" i="8" s="1"/>
  <c r="C151" i="8" s="1"/>
  <c r="C152" i="8" s="1"/>
  <c r="C153" i="8" s="1"/>
  <c r="C154" i="8" s="1"/>
  <c r="C155" i="8" s="1"/>
  <c r="C156" i="8" s="1"/>
  <c r="C157" i="8" s="1"/>
  <c r="C158" i="8" s="1"/>
  <c r="C159" i="8" s="1"/>
  <c r="BU107" i="8"/>
  <c r="BU106" i="8"/>
  <c r="BU105" i="8"/>
  <c r="BU104" i="8"/>
  <c r="BU103" i="8"/>
  <c r="BU102" i="8"/>
  <c r="BU101" i="8"/>
  <c r="BU100" i="8"/>
  <c r="BU99" i="8"/>
  <c r="BU98" i="8"/>
  <c r="BU97" i="8"/>
  <c r="BU96" i="8"/>
  <c r="BU95" i="8"/>
  <c r="BU94" i="8"/>
  <c r="BU93" i="8"/>
  <c r="BU92" i="8"/>
  <c r="BU91" i="8"/>
  <c r="BU90" i="8"/>
  <c r="BU89" i="8"/>
  <c r="BU88" i="8"/>
  <c r="BU87" i="8"/>
  <c r="BU86" i="8"/>
  <c r="BU85" i="8"/>
  <c r="BU84" i="8"/>
  <c r="BU83" i="8"/>
  <c r="BU82" i="8"/>
  <c r="BU81" i="8"/>
  <c r="BU80" i="8"/>
  <c r="BU79" i="8"/>
  <c r="BU78" i="8"/>
  <c r="BU77" i="8"/>
  <c r="BU76" i="8"/>
  <c r="BU75" i="8"/>
  <c r="BU74" i="8"/>
  <c r="BU73" i="8"/>
  <c r="BU72" i="8"/>
  <c r="BU71" i="8"/>
  <c r="BU70" i="8"/>
  <c r="BU69" i="8"/>
  <c r="BU68" i="8"/>
  <c r="BU67" i="8"/>
  <c r="BU66" i="8"/>
  <c r="BU65" i="8"/>
  <c r="BU64" i="8"/>
  <c r="CI63" i="8"/>
  <c r="CI64" i="8" s="1"/>
  <c r="CI65" i="8" s="1"/>
  <c r="CI66" i="8" s="1"/>
  <c r="CI67" i="8" s="1"/>
  <c r="CI68" i="8" s="1"/>
  <c r="CI69" i="8" s="1"/>
  <c r="CI70" i="8" s="1"/>
  <c r="CI71" i="8" s="1"/>
  <c r="CI72" i="8" s="1"/>
  <c r="CI73" i="8" s="1"/>
  <c r="CI74" i="8" s="1"/>
  <c r="CI75" i="8" s="1"/>
  <c r="CI76" i="8" s="1"/>
  <c r="CI77" i="8" s="1"/>
  <c r="CI78" i="8" s="1"/>
  <c r="CI79" i="8" s="1"/>
  <c r="CI80" i="8" s="1"/>
  <c r="CI81" i="8" s="1"/>
  <c r="CI82" i="8" s="1"/>
  <c r="CI83" i="8" s="1"/>
  <c r="CI84" i="8" s="1"/>
  <c r="CI85" i="8" s="1"/>
  <c r="CI86" i="8" s="1"/>
  <c r="CI87" i="8" s="1"/>
  <c r="CI88" i="8" s="1"/>
  <c r="CI89" i="8" s="1"/>
  <c r="CI90" i="8" s="1"/>
  <c r="BU63" i="8"/>
  <c r="BU62" i="8"/>
  <c r="BU61" i="8"/>
  <c r="BU60" i="8"/>
  <c r="BU59" i="8"/>
  <c r="BU58" i="8"/>
  <c r="BU57" i="8"/>
  <c r="BU56" i="8"/>
  <c r="BL56" i="8"/>
  <c r="BL57" i="8" s="1"/>
  <c r="BL58" i="8" s="1"/>
  <c r="BL59" i="8" s="1"/>
  <c r="BL60" i="8" s="1"/>
  <c r="BL61" i="8" s="1"/>
  <c r="BL62" i="8" s="1"/>
  <c r="BL63" i="8" s="1"/>
  <c r="BL64" i="8" s="1"/>
  <c r="BL65" i="8" s="1"/>
  <c r="BL66" i="8" s="1"/>
  <c r="BL67" i="8" s="1"/>
  <c r="BL68" i="8" s="1"/>
  <c r="BL69" i="8" s="1"/>
  <c r="BL70" i="8" s="1"/>
  <c r="BL71" i="8" s="1"/>
  <c r="BL72" i="8" s="1"/>
  <c r="BL73" i="8" s="1"/>
  <c r="BL74" i="8" s="1"/>
  <c r="BL75" i="8" s="1"/>
  <c r="BL76" i="8" s="1"/>
  <c r="BL77" i="8" s="1"/>
  <c r="BL78" i="8" s="1"/>
  <c r="BL79" i="8" s="1"/>
  <c r="BL80" i="8" s="1"/>
  <c r="BL81" i="8" s="1"/>
  <c r="BL82" i="8" s="1"/>
  <c r="BL83" i="8" s="1"/>
  <c r="BL84" i="8" s="1"/>
  <c r="BL85" i="8" s="1"/>
  <c r="BL86" i="8" s="1"/>
  <c r="BL87" i="8" s="1"/>
  <c r="BL88" i="8" s="1"/>
  <c r="BL89" i="8" s="1"/>
  <c r="BL90" i="8" s="1"/>
  <c r="BL91" i="8" s="1"/>
  <c r="BL92" i="8" s="1"/>
  <c r="BL93" i="8" s="1"/>
  <c r="BL94" i="8" s="1"/>
  <c r="BL95" i="8" s="1"/>
  <c r="BL96" i="8" s="1"/>
  <c r="BL97" i="8" s="1"/>
  <c r="BL98" i="8" s="1"/>
  <c r="BL99" i="8" s="1"/>
  <c r="BL100" i="8" s="1"/>
  <c r="BL101" i="8" s="1"/>
  <c r="BL102" i="8" s="1"/>
  <c r="BL103" i="8" s="1"/>
  <c r="BL104" i="8" s="1"/>
  <c r="BL105" i="8" s="1"/>
  <c r="BL106" i="8" s="1"/>
  <c r="C56" i="8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C73" i="8" s="1"/>
  <c r="C74" i="8" s="1"/>
  <c r="C75" i="8" s="1"/>
  <c r="C76" i="8" s="1"/>
  <c r="C77" i="8" s="1"/>
  <c r="C78" i="8" s="1"/>
  <c r="C79" i="8" s="1"/>
  <c r="C80" i="8" s="1"/>
  <c r="C81" i="8" s="1"/>
  <c r="C82" i="8" s="1"/>
  <c r="C83" i="8" s="1"/>
  <c r="C84" i="8" s="1"/>
  <c r="C85" i="8" s="1"/>
  <c r="C86" i="8" s="1"/>
  <c r="C87" i="8" s="1"/>
  <c r="C88" i="8" s="1"/>
  <c r="C89" i="8" s="1"/>
  <c r="C90" i="8" s="1"/>
  <c r="C91" i="8" s="1"/>
  <c r="C92" i="8" s="1"/>
  <c r="C93" i="8" s="1"/>
  <c r="C94" i="8" s="1"/>
  <c r="C95" i="8" s="1"/>
  <c r="C96" i="8" s="1"/>
  <c r="C97" i="8" s="1"/>
  <c r="C98" i="8" s="1"/>
  <c r="C99" i="8" s="1"/>
  <c r="C100" i="8" s="1"/>
  <c r="C101" i="8" s="1"/>
  <c r="C102" i="8" s="1"/>
  <c r="C103" i="8" s="1"/>
  <c r="C104" i="8" s="1"/>
  <c r="C105" i="8" s="1"/>
  <c r="C106" i="8" s="1"/>
  <c r="BU55" i="8"/>
  <c r="BU54" i="8"/>
  <c r="BU53" i="8"/>
  <c r="BU52" i="8"/>
  <c r="BU51" i="8"/>
  <c r="BU50" i="8"/>
  <c r="BU49" i="8"/>
  <c r="BU48" i="8"/>
  <c r="BU47" i="8"/>
  <c r="BU46" i="8"/>
  <c r="BU45" i="8"/>
  <c r="BU44" i="8"/>
  <c r="BU43" i="8"/>
  <c r="BU42" i="8"/>
  <c r="BU41" i="8"/>
  <c r="BU40" i="8"/>
  <c r="BU39" i="8"/>
  <c r="BU38" i="8"/>
  <c r="BU37" i="8"/>
  <c r="BU36" i="8"/>
  <c r="BF36" i="8"/>
  <c r="BU35" i="8"/>
  <c r="CI34" i="8"/>
  <c r="CI35" i="8" s="1"/>
  <c r="CI36" i="8" s="1"/>
  <c r="CI37" i="8" s="1"/>
  <c r="CI38" i="8" s="1"/>
  <c r="CI39" i="8" s="1"/>
  <c r="CI40" i="8" s="1"/>
  <c r="CI41" i="8" s="1"/>
  <c r="CI42" i="8" s="1"/>
  <c r="CI43" i="8" s="1"/>
  <c r="CI44" i="8" s="1"/>
  <c r="CI45" i="8" s="1"/>
  <c r="CI46" i="8" s="1"/>
  <c r="CI47" i="8" s="1"/>
  <c r="CI48" i="8" s="1"/>
  <c r="CI49" i="8" s="1"/>
  <c r="CI50" i="8" s="1"/>
  <c r="CI51" i="8" s="1"/>
  <c r="CI52" i="8" s="1"/>
  <c r="CI53" i="8" s="1"/>
  <c r="CI54" i="8" s="1"/>
  <c r="CI55" i="8" s="1"/>
  <c r="CI56" i="8" s="1"/>
  <c r="CI57" i="8" s="1"/>
  <c r="CI58" i="8" s="1"/>
  <c r="CI59" i="8" s="1"/>
  <c r="CI60" i="8" s="1"/>
  <c r="CI61" i="8" s="1"/>
  <c r="BU34" i="8"/>
  <c r="BU33" i="8"/>
  <c r="BU32" i="8"/>
  <c r="BU31" i="8"/>
  <c r="BU30" i="8"/>
  <c r="BU29" i="8"/>
  <c r="BU28" i="8"/>
  <c r="BU27" i="8"/>
  <c r="BU26" i="8"/>
  <c r="BU25" i="8"/>
  <c r="BU24" i="8"/>
  <c r="BU23" i="8"/>
  <c r="BU22" i="8"/>
  <c r="BU21" i="8"/>
  <c r="BU20" i="8"/>
  <c r="BU19" i="8"/>
  <c r="BU18" i="8"/>
  <c r="BU17" i="8"/>
  <c r="BU16" i="8"/>
  <c r="BU15" i="8"/>
  <c r="BU14" i="8"/>
  <c r="BU13" i="8"/>
  <c r="BU12" i="8"/>
  <c r="BU11" i="8"/>
  <c r="BU10" i="8"/>
  <c r="BU9" i="8"/>
  <c r="BU8" i="8"/>
  <c r="BU7" i="8"/>
  <c r="BU6" i="8"/>
  <c r="CI5" i="8"/>
  <c r="CI6" i="8" s="1"/>
  <c r="CI7" i="8" s="1"/>
  <c r="CI8" i="8" s="1"/>
  <c r="CI9" i="8" s="1"/>
  <c r="CI10" i="8" s="1"/>
  <c r="CI11" i="8" s="1"/>
  <c r="CI12" i="8" s="1"/>
  <c r="CI13" i="8" s="1"/>
  <c r="CI14" i="8" s="1"/>
  <c r="CI15" i="8" s="1"/>
  <c r="CI16" i="8" s="1"/>
  <c r="CI17" i="8" s="1"/>
  <c r="CI18" i="8" s="1"/>
  <c r="CI19" i="8" s="1"/>
  <c r="CI20" i="8" s="1"/>
  <c r="CI21" i="8" s="1"/>
  <c r="CI22" i="8" s="1"/>
  <c r="CI23" i="8" s="1"/>
  <c r="CI24" i="8" s="1"/>
  <c r="CI25" i="8" s="1"/>
  <c r="CI26" i="8" s="1"/>
  <c r="CI27" i="8" s="1"/>
  <c r="CI28" i="8" s="1"/>
  <c r="CI29" i="8" s="1"/>
  <c r="CI30" i="8" s="1"/>
  <c r="CI31" i="8" s="1"/>
  <c r="CI32" i="8" s="1"/>
  <c r="BU5" i="8"/>
  <c r="B5" i="8"/>
  <c r="B6" i="8" s="1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209" i="8" s="1"/>
  <c r="B210" i="8" s="1"/>
  <c r="B211" i="8" s="1"/>
  <c r="B212" i="8" s="1"/>
  <c r="B213" i="8" s="1"/>
  <c r="B214" i="8" s="1"/>
  <c r="B215" i="8" s="1"/>
  <c r="B216" i="8" s="1"/>
  <c r="B217" i="8" s="1"/>
  <c r="B218" i="8" s="1"/>
  <c r="B219" i="8" s="1"/>
  <c r="B220" i="8" s="1"/>
  <c r="B221" i="8" s="1"/>
  <c r="B222" i="8" s="1"/>
  <c r="B223" i="8" s="1"/>
  <c r="B224" i="8" s="1"/>
  <c r="B225" i="8" s="1"/>
  <c r="B226" i="8" s="1"/>
  <c r="B227" i="8" s="1"/>
  <c r="B228" i="8" s="1"/>
  <c r="B229" i="8" s="1"/>
  <c r="B230" i="8" s="1"/>
  <c r="B231" i="8" s="1"/>
  <c r="B232" i="8" s="1"/>
  <c r="B233" i="8" s="1"/>
  <c r="B234" i="8" s="1"/>
  <c r="B235" i="8" s="1"/>
  <c r="B236" i="8" s="1"/>
  <c r="B237" i="8" s="1"/>
  <c r="B238" i="8" s="1"/>
  <c r="B239" i="8" s="1"/>
  <c r="B240" i="8" s="1"/>
  <c r="B241" i="8" s="1"/>
  <c r="B242" i="8" s="1"/>
  <c r="B243" i="8" s="1"/>
  <c r="B244" i="8" s="1"/>
  <c r="B245" i="8" s="1"/>
  <c r="B246" i="8" s="1"/>
  <c r="B247" i="8" s="1"/>
  <c r="B248" i="8" s="1"/>
  <c r="B249" i="8" s="1"/>
  <c r="B250" i="8" s="1"/>
  <c r="B251" i="8" s="1"/>
  <c r="B252" i="8" s="1"/>
  <c r="B253" i="8" s="1"/>
  <c r="B254" i="8" s="1"/>
  <c r="B255" i="8" s="1"/>
  <c r="B256" i="8" s="1"/>
  <c r="B257" i="8" s="1"/>
  <c r="B258" i="8" s="1"/>
  <c r="B259" i="8" s="1"/>
  <c r="B260" i="8" s="1"/>
  <c r="B261" i="8" s="1"/>
  <c r="B262" i="8" s="1"/>
  <c r="B263" i="8" s="1"/>
  <c r="B264" i="8" s="1"/>
  <c r="B265" i="8" s="1"/>
  <c r="B266" i="8" s="1"/>
  <c r="B267" i="8" s="1"/>
  <c r="B268" i="8" s="1"/>
  <c r="B269" i="8" s="1"/>
  <c r="B270" i="8" s="1"/>
  <c r="B271" i="8" s="1"/>
  <c r="B272" i="8" s="1"/>
  <c r="B273" i="8" s="1"/>
  <c r="B274" i="8" s="1"/>
  <c r="B275" i="8" s="1"/>
  <c r="B276" i="8" s="1"/>
  <c r="B277" i="8" s="1"/>
  <c r="B278" i="8" s="1"/>
  <c r="B279" i="8" s="1"/>
  <c r="B280" i="8" s="1"/>
  <c r="B281" i="8" s="1"/>
  <c r="B282" i="8" s="1"/>
  <c r="B283" i="8" s="1"/>
  <c r="B284" i="8" s="1"/>
  <c r="B285" i="8" s="1"/>
  <c r="B286" i="8" s="1"/>
  <c r="B287" i="8" s="1"/>
  <c r="B288" i="8" s="1"/>
  <c r="B289" i="8" s="1"/>
  <c r="B290" i="8" s="1"/>
  <c r="B291" i="8" s="1"/>
  <c r="B292" i="8" s="1"/>
  <c r="B293" i="8" s="1"/>
  <c r="B294" i="8" s="1"/>
  <c r="B295" i="8" s="1"/>
  <c r="B296" i="8" s="1"/>
  <c r="B297" i="8" s="1"/>
  <c r="B298" i="8" s="1"/>
  <c r="B299" i="8" s="1"/>
  <c r="B300" i="8" s="1"/>
  <c r="B301" i="8" s="1"/>
  <c r="B302" i="8" s="1"/>
  <c r="B303" i="8" s="1"/>
  <c r="B304" i="8" s="1"/>
  <c r="B305" i="8" s="1"/>
  <c r="B306" i="8" s="1"/>
  <c r="B307" i="8" s="1"/>
  <c r="B308" i="8" s="1"/>
  <c r="B309" i="8" s="1"/>
  <c r="B310" i="8" s="1"/>
  <c r="B311" i="8" s="1"/>
  <c r="B312" i="8" s="1"/>
  <c r="B313" i="8" s="1"/>
  <c r="B314" i="8" s="1"/>
  <c r="B315" i="8" s="1"/>
  <c r="B316" i="8" s="1"/>
  <c r="B317" i="8" s="1"/>
  <c r="B318" i="8" s="1"/>
  <c r="B319" i="8" s="1"/>
  <c r="B320" i="8" s="1"/>
  <c r="B321" i="8" s="1"/>
  <c r="B322" i="8" s="1"/>
  <c r="B323" i="8" s="1"/>
  <c r="B324" i="8" s="1"/>
  <c r="B325" i="8" s="1"/>
  <c r="B326" i="8" s="1"/>
  <c r="B327" i="8" s="1"/>
  <c r="B328" i="8" s="1"/>
  <c r="B329" i="8" s="1"/>
  <c r="B330" i="8" s="1"/>
  <c r="B331" i="8" s="1"/>
  <c r="B332" i="8" s="1"/>
  <c r="B333" i="8" s="1"/>
  <c r="B334" i="8" s="1"/>
  <c r="B335" i="8" s="1"/>
  <c r="B336" i="8" s="1"/>
  <c r="B337" i="8" s="1"/>
  <c r="B338" i="8" s="1"/>
  <c r="B339" i="8" s="1"/>
  <c r="B340" i="8" s="1"/>
  <c r="B341" i="8" s="1"/>
  <c r="B342" i="8" s="1"/>
  <c r="B343" i="8" s="1"/>
  <c r="B344" i="8" s="1"/>
  <c r="B345" i="8" s="1"/>
  <c r="B346" i="8" s="1"/>
  <c r="B347" i="8" s="1"/>
  <c r="B348" i="8" s="1"/>
  <c r="B349" i="8" s="1"/>
  <c r="B350" i="8" s="1"/>
  <c r="B351" i="8" s="1"/>
  <c r="B352" i="8" s="1"/>
  <c r="B353" i="8" s="1"/>
  <c r="B354" i="8" s="1"/>
  <c r="B355" i="8" s="1"/>
  <c r="B356" i="8" s="1"/>
  <c r="B357" i="8" s="1"/>
  <c r="B358" i="8" s="1"/>
  <c r="B359" i="8" s="1"/>
  <c r="B360" i="8" s="1"/>
  <c r="B361" i="8" s="1"/>
  <c r="B362" i="8" s="1"/>
  <c r="B363" i="8" s="1"/>
  <c r="B364" i="8" s="1"/>
  <c r="B365" i="8" s="1"/>
  <c r="B366" i="8" s="1"/>
  <c r="B367" i="8" s="1"/>
  <c r="BU4" i="8"/>
  <c r="BL4" i="8"/>
  <c r="BL5" i="8" s="1"/>
  <c r="BL6" i="8" s="1"/>
  <c r="BL7" i="8" s="1"/>
  <c r="BL8" i="8" s="1"/>
  <c r="BL9" i="8" s="1"/>
  <c r="BL10" i="8" s="1"/>
  <c r="BL11" i="8" s="1"/>
  <c r="BL12" i="8" s="1"/>
  <c r="BL13" i="8" s="1"/>
  <c r="BL14" i="8" s="1"/>
  <c r="BL15" i="8" s="1"/>
  <c r="BL16" i="8" s="1"/>
  <c r="BL17" i="8" s="1"/>
  <c r="BL18" i="8" s="1"/>
  <c r="BL19" i="8" s="1"/>
  <c r="BL20" i="8" s="1"/>
  <c r="BL21" i="8" s="1"/>
  <c r="BL22" i="8" s="1"/>
  <c r="BL23" i="8" s="1"/>
  <c r="BL24" i="8" s="1"/>
  <c r="BL25" i="8" s="1"/>
  <c r="BL26" i="8" s="1"/>
  <c r="BL27" i="8" s="1"/>
  <c r="BL28" i="8" s="1"/>
  <c r="BL29" i="8" s="1"/>
  <c r="BL30" i="8" s="1"/>
  <c r="BL31" i="8" s="1"/>
  <c r="BL32" i="8" s="1"/>
  <c r="BL33" i="8" s="1"/>
  <c r="BL34" i="8" s="1"/>
  <c r="BL35" i="8" s="1"/>
  <c r="BL36" i="8" s="1"/>
  <c r="BL37" i="8" s="1"/>
  <c r="BL38" i="8" s="1"/>
  <c r="BL39" i="8" s="1"/>
  <c r="BL40" i="8" s="1"/>
  <c r="BL41" i="8" s="1"/>
  <c r="BL42" i="8" s="1"/>
  <c r="BL43" i="8" s="1"/>
  <c r="BL44" i="8" s="1"/>
  <c r="BL45" i="8" s="1"/>
  <c r="BL46" i="8" s="1"/>
  <c r="BL47" i="8" s="1"/>
  <c r="BL48" i="8" s="1"/>
  <c r="BL49" i="8" s="1"/>
  <c r="BL50" i="8" s="1"/>
  <c r="BL51" i="8" s="1"/>
  <c r="BL52" i="8" s="1"/>
  <c r="BL53" i="8" s="1"/>
  <c r="BL54" i="8" s="1"/>
  <c r="BK4" i="8"/>
  <c r="BK5" i="8" s="1"/>
  <c r="BK6" i="8" s="1"/>
  <c r="BK7" i="8" s="1"/>
  <c r="BK8" i="8" s="1"/>
  <c r="BK9" i="8" s="1"/>
  <c r="BK10" i="8" s="1"/>
  <c r="BK11" i="8" s="1"/>
  <c r="BK12" i="8" s="1"/>
  <c r="BK13" i="8" s="1"/>
  <c r="BK14" i="8" s="1"/>
  <c r="BK15" i="8" s="1"/>
  <c r="BK16" i="8" s="1"/>
  <c r="BK17" i="8" s="1"/>
  <c r="BK18" i="8" s="1"/>
  <c r="BK19" i="8" s="1"/>
  <c r="BK20" i="8" s="1"/>
  <c r="BK21" i="8" s="1"/>
  <c r="BK22" i="8" s="1"/>
  <c r="BK23" i="8" s="1"/>
  <c r="BK24" i="8" s="1"/>
  <c r="BK25" i="8" s="1"/>
  <c r="BK26" i="8" s="1"/>
  <c r="BK27" i="8" s="1"/>
  <c r="BK28" i="8" s="1"/>
  <c r="BK29" i="8" s="1"/>
  <c r="BK30" i="8" s="1"/>
  <c r="BK31" i="8" s="1"/>
  <c r="BK32" i="8" s="1"/>
  <c r="BK33" i="8" s="1"/>
  <c r="BK34" i="8" s="1"/>
  <c r="BK35" i="8" s="1"/>
  <c r="BK36" i="8" s="1"/>
  <c r="BK37" i="8" s="1"/>
  <c r="BK38" i="8" s="1"/>
  <c r="BK39" i="8" s="1"/>
  <c r="BK40" i="8" s="1"/>
  <c r="BK41" i="8" s="1"/>
  <c r="BK42" i="8" s="1"/>
  <c r="BK43" i="8" s="1"/>
  <c r="BK44" i="8" s="1"/>
  <c r="BK45" i="8" s="1"/>
  <c r="BK46" i="8" s="1"/>
  <c r="BK47" i="8" s="1"/>
  <c r="BK48" i="8" s="1"/>
  <c r="BK49" i="8" s="1"/>
  <c r="BK50" i="8" s="1"/>
  <c r="BK51" i="8" s="1"/>
  <c r="BK52" i="8" s="1"/>
  <c r="BK53" i="8" s="1"/>
  <c r="BK54" i="8" s="1"/>
  <c r="BK55" i="8" s="1"/>
  <c r="BK56" i="8" s="1"/>
  <c r="BK57" i="8" s="1"/>
  <c r="BK58" i="8" s="1"/>
  <c r="BK59" i="8" s="1"/>
  <c r="BK60" i="8" s="1"/>
  <c r="BK61" i="8" s="1"/>
  <c r="BK62" i="8" s="1"/>
  <c r="BK63" i="8" s="1"/>
  <c r="BK64" i="8" s="1"/>
  <c r="BK65" i="8" s="1"/>
  <c r="BK66" i="8" s="1"/>
  <c r="BK67" i="8" s="1"/>
  <c r="BK68" i="8" s="1"/>
  <c r="BK69" i="8" s="1"/>
  <c r="BK70" i="8" s="1"/>
  <c r="BK71" i="8" s="1"/>
  <c r="BK72" i="8" s="1"/>
  <c r="BK73" i="8" s="1"/>
  <c r="BK74" i="8" s="1"/>
  <c r="BK75" i="8" s="1"/>
  <c r="BK76" i="8" s="1"/>
  <c r="BK77" i="8" s="1"/>
  <c r="BK78" i="8" s="1"/>
  <c r="BK79" i="8" s="1"/>
  <c r="BK80" i="8" s="1"/>
  <c r="BK81" i="8" s="1"/>
  <c r="BK82" i="8" s="1"/>
  <c r="BK83" i="8" s="1"/>
  <c r="BK84" i="8" s="1"/>
  <c r="BK85" i="8" s="1"/>
  <c r="BK86" i="8" s="1"/>
  <c r="BK87" i="8" s="1"/>
  <c r="BK88" i="8" s="1"/>
  <c r="BK89" i="8" s="1"/>
  <c r="BK90" i="8" s="1"/>
  <c r="BK91" i="8" s="1"/>
  <c r="BK92" i="8" s="1"/>
  <c r="BK93" i="8" s="1"/>
  <c r="BK94" i="8" s="1"/>
  <c r="BK95" i="8" s="1"/>
  <c r="BK96" i="8" s="1"/>
  <c r="BK97" i="8" s="1"/>
  <c r="BK98" i="8" s="1"/>
  <c r="BK99" i="8" s="1"/>
  <c r="BK100" i="8" s="1"/>
  <c r="BK101" i="8" s="1"/>
  <c r="BK102" i="8" s="1"/>
  <c r="BK103" i="8" s="1"/>
  <c r="BK104" i="8" s="1"/>
  <c r="BK105" i="8" s="1"/>
  <c r="BK106" i="8" s="1"/>
  <c r="BK107" i="8" s="1"/>
  <c r="BK108" i="8" s="1"/>
  <c r="BK109" i="8" s="1"/>
  <c r="BK110" i="8" s="1"/>
  <c r="BK111" i="8" s="1"/>
  <c r="BK112" i="8" s="1"/>
  <c r="BK113" i="8" s="1"/>
  <c r="BK114" i="8" s="1"/>
  <c r="BK115" i="8" s="1"/>
  <c r="BK116" i="8" s="1"/>
  <c r="BK117" i="8" s="1"/>
  <c r="BK118" i="8" s="1"/>
  <c r="BK119" i="8" s="1"/>
  <c r="BK120" i="8" s="1"/>
  <c r="BK121" i="8" s="1"/>
  <c r="BK122" i="8" s="1"/>
  <c r="BK123" i="8" s="1"/>
  <c r="BK124" i="8" s="1"/>
  <c r="BK125" i="8" s="1"/>
  <c r="BK126" i="8" s="1"/>
  <c r="BK127" i="8" s="1"/>
  <c r="BK128" i="8" s="1"/>
  <c r="BK129" i="8" s="1"/>
  <c r="BK130" i="8" s="1"/>
  <c r="BK131" i="8" s="1"/>
  <c r="BK132" i="8" s="1"/>
  <c r="BK133" i="8" s="1"/>
  <c r="BK134" i="8" s="1"/>
  <c r="BK135" i="8" s="1"/>
  <c r="BK136" i="8" s="1"/>
  <c r="BK137" i="8" s="1"/>
  <c r="BK138" i="8" s="1"/>
  <c r="BK139" i="8" s="1"/>
  <c r="BK140" i="8" s="1"/>
  <c r="BK141" i="8" s="1"/>
  <c r="BK142" i="8" s="1"/>
  <c r="BK143" i="8" s="1"/>
  <c r="BK144" i="8" s="1"/>
  <c r="BK145" i="8" s="1"/>
  <c r="BK146" i="8" s="1"/>
  <c r="BK147" i="8" s="1"/>
  <c r="BK148" i="8" s="1"/>
  <c r="BK149" i="8" s="1"/>
  <c r="BK150" i="8" s="1"/>
  <c r="BK151" i="8" s="1"/>
  <c r="BK152" i="8" s="1"/>
  <c r="BK153" i="8" s="1"/>
  <c r="BK154" i="8" s="1"/>
  <c r="BK155" i="8" s="1"/>
  <c r="BK156" i="8" s="1"/>
  <c r="BK157" i="8" s="1"/>
  <c r="BK158" i="8" s="1"/>
  <c r="BK159" i="8" s="1"/>
  <c r="BK160" i="8" s="1"/>
  <c r="BK161" i="8" s="1"/>
  <c r="BK162" i="8" s="1"/>
  <c r="BK163" i="8" s="1"/>
  <c r="BK164" i="8" s="1"/>
  <c r="BK165" i="8" s="1"/>
  <c r="BK166" i="8" s="1"/>
  <c r="BK167" i="8" s="1"/>
  <c r="BK168" i="8" s="1"/>
  <c r="BK169" i="8" s="1"/>
  <c r="BK170" i="8" s="1"/>
  <c r="BK171" i="8" s="1"/>
  <c r="BK172" i="8" s="1"/>
  <c r="BK173" i="8" s="1"/>
  <c r="BK174" i="8" s="1"/>
  <c r="BK175" i="8" s="1"/>
  <c r="BK176" i="8" s="1"/>
  <c r="BK177" i="8" s="1"/>
  <c r="BK178" i="8" s="1"/>
  <c r="BK179" i="8" s="1"/>
  <c r="BK180" i="8" s="1"/>
  <c r="BK181" i="8" s="1"/>
  <c r="BK182" i="8" s="1"/>
  <c r="BK183" i="8" s="1"/>
  <c r="BK184" i="8" s="1"/>
  <c r="BK185" i="8" s="1"/>
  <c r="BK186" i="8" s="1"/>
  <c r="BK187" i="8" s="1"/>
  <c r="BK188" i="8" s="1"/>
  <c r="BK189" i="8" s="1"/>
  <c r="BK190" i="8" s="1"/>
  <c r="BK191" i="8" s="1"/>
  <c r="BK192" i="8" s="1"/>
  <c r="BK193" i="8" s="1"/>
  <c r="BK194" i="8" s="1"/>
  <c r="BK195" i="8" s="1"/>
  <c r="BK196" i="8" s="1"/>
  <c r="BK197" i="8" s="1"/>
  <c r="BK198" i="8" s="1"/>
  <c r="BK199" i="8" s="1"/>
  <c r="BK200" i="8" s="1"/>
  <c r="BK201" i="8" s="1"/>
  <c r="BK202" i="8" s="1"/>
  <c r="BK203" i="8" s="1"/>
  <c r="BK204" i="8" s="1"/>
  <c r="BK205" i="8" s="1"/>
  <c r="BK206" i="8" s="1"/>
  <c r="BK207" i="8" s="1"/>
  <c r="BK208" i="8" s="1"/>
  <c r="BK209" i="8" s="1"/>
  <c r="BK210" i="8" s="1"/>
  <c r="BK211" i="8" s="1"/>
  <c r="BK212" i="8" s="1"/>
  <c r="BK213" i="8" s="1"/>
  <c r="BK214" i="8" s="1"/>
  <c r="BK215" i="8" s="1"/>
  <c r="BK216" i="8" s="1"/>
  <c r="BK217" i="8" s="1"/>
  <c r="BK218" i="8" s="1"/>
  <c r="BK219" i="8" s="1"/>
  <c r="BK220" i="8" s="1"/>
  <c r="BK221" i="8" s="1"/>
  <c r="BK222" i="8" s="1"/>
  <c r="BK223" i="8" s="1"/>
  <c r="BK224" i="8" s="1"/>
  <c r="BK225" i="8" s="1"/>
  <c r="BK226" i="8" s="1"/>
  <c r="BK227" i="8" s="1"/>
  <c r="BK228" i="8" s="1"/>
  <c r="BK229" i="8" s="1"/>
  <c r="BK230" i="8" s="1"/>
  <c r="BK231" i="8" s="1"/>
  <c r="BK232" i="8" s="1"/>
  <c r="BK233" i="8" s="1"/>
  <c r="BK234" i="8" s="1"/>
  <c r="BK235" i="8" s="1"/>
  <c r="BK236" i="8" s="1"/>
  <c r="BK237" i="8" s="1"/>
  <c r="BK238" i="8" s="1"/>
  <c r="BK239" i="8" s="1"/>
  <c r="BK240" i="8" s="1"/>
  <c r="BK241" i="8" s="1"/>
  <c r="BK242" i="8" s="1"/>
  <c r="BK243" i="8" s="1"/>
  <c r="BK244" i="8" s="1"/>
  <c r="BK245" i="8" s="1"/>
  <c r="BK246" i="8" s="1"/>
  <c r="BK247" i="8" s="1"/>
  <c r="BK248" i="8" s="1"/>
  <c r="BK249" i="8" s="1"/>
  <c r="BK250" i="8" s="1"/>
  <c r="BK251" i="8" s="1"/>
  <c r="BK252" i="8" s="1"/>
  <c r="BK253" i="8" s="1"/>
  <c r="BK254" i="8" s="1"/>
  <c r="BK255" i="8" s="1"/>
  <c r="BK256" i="8" s="1"/>
  <c r="BK257" i="8" s="1"/>
  <c r="BK258" i="8" s="1"/>
  <c r="BK259" i="8" s="1"/>
  <c r="BK260" i="8" s="1"/>
  <c r="BK261" i="8" s="1"/>
  <c r="BK262" i="8" s="1"/>
  <c r="BK263" i="8" s="1"/>
  <c r="BK264" i="8" s="1"/>
  <c r="BK265" i="8" s="1"/>
  <c r="BK266" i="8" s="1"/>
  <c r="BK267" i="8" s="1"/>
  <c r="BK268" i="8" s="1"/>
  <c r="BK269" i="8" s="1"/>
  <c r="BK270" i="8" s="1"/>
  <c r="BK271" i="8" s="1"/>
  <c r="BK272" i="8" s="1"/>
  <c r="BK273" i="8" s="1"/>
  <c r="BK274" i="8" s="1"/>
  <c r="BK275" i="8" s="1"/>
  <c r="BK276" i="8" s="1"/>
  <c r="BK277" i="8" s="1"/>
  <c r="BK278" i="8" s="1"/>
  <c r="BK279" i="8" s="1"/>
  <c r="BK280" i="8" s="1"/>
  <c r="BK281" i="8" s="1"/>
  <c r="BK282" i="8" s="1"/>
  <c r="BK283" i="8" s="1"/>
  <c r="C4" i="8"/>
  <c r="C5" i="8" s="1"/>
  <c r="C6" i="8" s="1"/>
  <c r="C7" i="8" s="1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B4" i="8"/>
  <c r="BU3" i="8"/>
  <c r="J2" i="8"/>
  <c r="K2" i="8" s="1"/>
  <c r="L2" i="8" s="1"/>
  <c r="M2" i="8" s="1"/>
  <c r="N2" i="8" s="1"/>
  <c r="O2" i="8" s="1"/>
  <c r="P2" i="8" s="1"/>
  <c r="Q2" i="8" s="1"/>
  <c r="R2" i="8" s="1"/>
  <c r="S2" i="8" s="1"/>
  <c r="T2" i="8" s="1"/>
  <c r="U2" i="8" s="1"/>
  <c r="V2" i="8" s="1"/>
  <c r="W2" i="8" s="1"/>
  <c r="X2" i="8" s="1"/>
  <c r="Y2" i="8" s="1"/>
  <c r="Z2" i="8" s="1"/>
  <c r="AA2" i="8" s="1"/>
  <c r="AB2" i="8" s="1"/>
  <c r="AC2" i="8" s="1"/>
  <c r="AD2" i="8" s="1"/>
  <c r="AE2" i="8" s="1"/>
  <c r="AF2" i="8" s="1"/>
  <c r="AG2" i="8" s="1"/>
  <c r="AH2" i="8" s="1"/>
  <c r="AI2" i="8" s="1"/>
  <c r="AJ2" i="8" s="1"/>
  <c r="AK2" i="8" s="1"/>
  <c r="AL2" i="8" s="1"/>
  <c r="AM2" i="8" s="1"/>
  <c r="AN2" i="8" s="1"/>
  <c r="AO2" i="8" s="1"/>
  <c r="AP2" i="8" s="1"/>
  <c r="AQ2" i="8" s="1"/>
  <c r="AR2" i="8" s="1"/>
  <c r="AS2" i="8" s="1"/>
  <c r="AT2" i="8" s="1"/>
  <c r="AU2" i="8" s="1"/>
  <c r="AV2" i="8" s="1"/>
  <c r="AW2" i="8" s="1"/>
  <c r="AX2" i="8" s="1"/>
  <c r="AY2" i="8" s="1"/>
  <c r="AZ2" i="8" s="1"/>
  <c r="BA2" i="8" s="1"/>
  <c r="BB2" i="8" s="1"/>
  <c r="BC2" i="8" s="1"/>
  <c r="BD2" i="8" s="1"/>
  <c r="BE2" i="8" s="1"/>
  <c r="BF2" i="8" s="1"/>
  <c r="BG2" i="8" s="1"/>
  <c r="BH2" i="8" s="1"/>
  <c r="BI2" i="8" s="1"/>
  <c r="V58" i="13" l="1"/>
  <c r="W58" i="13"/>
  <c r="V42" i="13"/>
  <c r="W42" i="13"/>
  <c r="V34" i="13"/>
  <c r="W34" i="13"/>
  <c r="C5" i="11"/>
  <c r="C6" i="11"/>
  <c r="X25" i="19"/>
  <c r="X47" i="19"/>
  <c r="X48" i="19"/>
  <c r="X51" i="19"/>
  <c r="X52" i="19"/>
  <c r="X53" i="19"/>
  <c r="X56" i="19"/>
  <c r="X42" i="19"/>
  <c r="AA25" i="19" l="1"/>
  <c r="D6" i="11" s="1"/>
  <c r="X26" i="19"/>
  <c r="AC9" i="8"/>
  <c r="X46" i="19"/>
  <c r="C4" i="11" l="1"/>
  <c r="W42" i="19"/>
  <c r="W47" i="19"/>
  <c r="W48" i="19"/>
  <c r="W51" i="19"/>
  <c r="W52" i="19"/>
  <c r="W53" i="19"/>
  <c r="W56" i="19"/>
  <c r="W25" i="19"/>
  <c r="AB9" i="8" l="1"/>
  <c r="Z25" i="19"/>
  <c r="W26" i="19"/>
  <c r="D5" i="11"/>
  <c r="W46" i="19"/>
  <c r="D4" i="11"/>
  <c r="U58" i="13"/>
  <c r="U42" i="13"/>
  <c r="U34" i="13"/>
  <c r="L11" i="11" l="1"/>
  <c r="B4" i="11"/>
  <c r="V42" i="19"/>
  <c r="V47" i="19"/>
  <c r="V48" i="19"/>
  <c r="V51" i="19"/>
  <c r="V52" i="19"/>
  <c r="V53" i="19"/>
  <c r="V56" i="19"/>
  <c r="V25" i="19"/>
  <c r="V26" i="19" l="1"/>
  <c r="AA9" i="8"/>
  <c r="V46" i="19"/>
  <c r="CB25" i="9"/>
  <c r="CC25" i="9"/>
  <c r="E25" i="9"/>
  <c r="T58" i="13" l="1"/>
  <c r="T42" i="13"/>
  <c r="T34" i="13"/>
  <c r="CC48" i="9"/>
  <c r="CC49" i="9"/>
  <c r="CC54" i="9"/>
  <c r="CC55" i="9"/>
  <c r="CC42" i="9"/>
  <c r="CC43" i="9" s="1"/>
  <c r="CC26" i="9"/>
  <c r="CC27" i="9"/>
  <c r="U25" i="19"/>
  <c r="Z9" i="8" s="1"/>
  <c r="CC50" i="9" l="1"/>
  <c r="CC47" i="9"/>
  <c r="CC53" i="9"/>
  <c r="U46" i="19"/>
  <c r="U47" i="19"/>
  <c r="U48" i="19"/>
  <c r="U51" i="19"/>
  <c r="U52" i="19"/>
  <c r="U53" i="19"/>
  <c r="U56" i="19"/>
  <c r="U42" i="19"/>
  <c r="U26" i="19"/>
  <c r="S58" i="13" l="1"/>
  <c r="S42" i="13"/>
  <c r="S34" i="13"/>
  <c r="T42" i="19" l="1"/>
  <c r="T47" i="19"/>
  <c r="T48" i="19"/>
  <c r="T51" i="19"/>
  <c r="T52" i="19"/>
  <c r="T53" i="19"/>
  <c r="T56" i="19"/>
  <c r="T25" i="19"/>
  <c r="Y9" i="8" s="1"/>
  <c r="T46" i="19" l="1"/>
  <c r="T26" i="19"/>
  <c r="AB114" i="16"/>
  <c r="AA114" i="16"/>
  <c r="Z114" i="16"/>
  <c r="Y114" i="16"/>
  <c r="X114" i="16"/>
  <c r="W114" i="16"/>
  <c r="V114" i="16"/>
  <c r="U114" i="16"/>
  <c r="T114" i="16"/>
  <c r="S114" i="16"/>
  <c r="R114" i="16"/>
  <c r="Q114" i="16"/>
  <c r="P114" i="16"/>
  <c r="O114" i="16"/>
  <c r="N114" i="16"/>
  <c r="M114" i="16"/>
  <c r="L114" i="16"/>
  <c r="K114" i="16"/>
  <c r="J114" i="16"/>
  <c r="I114" i="16"/>
  <c r="H114" i="16"/>
  <c r="G114" i="16"/>
  <c r="F114" i="16"/>
  <c r="E114" i="16"/>
  <c r="D114" i="16"/>
  <c r="C114" i="16"/>
  <c r="AB111" i="16"/>
  <c r="AA111" i="16"/>
  <c r="Z111" i="16"/>
  <c r="Y111" i="16"/>
  <c r="X111" i="16"/>
  <c r="W111" i="16"/>
  <c r="V111" i="16"/>
  <c r="U111" i="16"/>
  <c r="T111" i="16"/>
  <c r="S111" i="16"/>
  <c r="R111" i="16"/>
  <c r="Q111" i="16"/>
  <c r="P111" i="16"/>
  <c r="O111" i="16"/>
  <c r="N111" i="16"/>
  <c r="M111" i="16"/>
  <c r="L111" i="16"/>
  <c r="K111" i="16"/>
  <c r="J111" i="16"/>
  <c r="I111" i="16"/>
  <c r="H111" i="16"/>
  <c r="G111" i="16"/>
  <c r="F111" i="16"/>
  <c r="E111" i="16"/>
  <c r="D111" i="16"/>
  <c r="C111" i="16"/>
  <c r="AB110" i="16"/>
  <c r="AA110" i="16"/>
  <c r="Z110" i="16"/>
  <c r="Y110" i="16"/>
  <c r="X110" i="16"/>
  <c r="W110" i="16"/>
  <c r="V110" i="16"/>
  <c r="U110" i="16"/>
  <c r="T110" i="16"/>
  <c r="S110" i="16"/>
  <c r="R110" i="16"/>
  <c r="Q110" i="16"/>
  <c r="P110" i="16"/>
  <c r="O110" i="16"/>
  <c r="N110" i="16"/>
  <c r="M110" i="16"/>
  <c r="L110" i="16"/>
  <c r="K110" i="16"/>
  <c r="J110" i="16"/>
  <c r="I110" i="16"/>
  <c r="H110" i="16"/>
  <c r="G110" i="16"/>
  <c r="F110" i="16"/>
  <c r="E110" i="16"/>
  <c r="D110" i="16"/>
  <c r="C110" i="16"/>
  <c r="AB109" i="16"/>
  <c r="AA109" i="16"/>
  <c r="Z109" i="16"/>
  <c r="Y109" i="16"/>
  <c r="X109" i="16"/>
  <c r="W109" i="16"/>
  <c r="V109" i="16"/>
  <c r="U109" i="16"/>
  <c r="T109" i="16"/>
  <c r="S109" i="16"/>
  <c r="R109" i="16"/>
  <c r="Q109" i="16"/>
  <c r="P109" i="16"/>
  <c r="O109" i="16"/>
  <c r="N109" i="16"/>
  <c r="M109" i="16"/>
  <c r="L109" i="16"/>
  <c r="K109" i="16"/>
  <c r="J109" i="16"/>
  <c r="I109" i="16"/>
  <c r="H109" i="16"/>
  <c r="G109" i="16"/>
  <c r="F109" i="16"/>
  <c r="E109" i="16"/>
  <c r="D109" i="16"/>
  <c r="C109" i="16"/>
  <c r="AB106" i="16"/>
  <c r="AA106" i="16"/>
  <c r="Z106" i="16"/>
  <c r="Y106" i="16"/>
  <c r="X106" i="16"/>
  <c r="W106" i="16"/>
  <c r="V106" i="16"/>
  <c r="U106" i="16"/>
  <c r="T106" i="16"/>
  <c r="S106" i="16"/>
  <c r="R106" i="16"/>
  <c r="Q106" i="16"/>
  <c r="P106" i="16"/>
  <c r="O106" i="16"/>
  <c r="N106" i="16"/>
  <c r="M106" i="16"/>
  <c r="L106" i="16"/>
  <c r="K106" i="16"/>
  <c r="J106" i="16"/>
  <c r="I106" i="16"/>
  <c r="H106" i="16"/>
  <c r="G106" i="16"/>
  <c r="F106" i="16"/>
  <c r="E106" i="16"/>
  <c r="D106" i="16"/>
  <c r="C106" i="16"/>
  <c r="AB105" i="16"/>
  <c r="AA105" i="16"/>
  <c r="Z105" i="16"/>
  <c r="Y105" i="16"/>
  <c r="X105" i="16"/>
  <c r="W105" i="16"/>
  <c r="V105" i="16"/>
  <c r="U105" i="16"/>
  <c r="T105" i="16"/>
  <c r="S105" i="16"/>
  <c r="R105" i="16"/>
  <c r="Q105" i="16"/>
  <c r="P105" i="16"/>
  <c r="O105" i="16"/>
  <c r="N105" i="16"/>
  <c r="M105" i="16"/>
  <c r="L105" i="16"/>
  <c r="K105" i="16"/>
  <c r="J105" i="16"/>
  <c r="I105" i="16"/>
  <c r="H105" i="16"/>
  <c r="G105" i="16"/>
  <c r="F105" i="16"/>
  <c r="E105" i="16"/>
  <c r="D105" i="16"/>
  <c r="C105" i="16"/>
  <c r="AB104" i="16"/>
  <c r="AA104" i="16"/>
  <c r="Z104" i="16"/>
  <c r="Y104" i="16"/>
  <c r="X104" i="16"/>
  <c r="W104" i="16"/>
  <c r="V104" i="16"/>
  <c r="U104" i="16"/>
  <c r="T104" i="16"/>
  <c r="S104" i="16"/>
  <c r="R104" i="16"/>
  <c r="Q104" i="16"/>
  <c r="P104" i="16"/>
  <c r="O104" i="16"/>
  <c r="N104" i="16"/>
  <c r="M104" i="16"/>
  <c r="L104" i="16"/>
  <c r="K104" i="16"/>
  <c r="J104" i="16"/>
  <c r="I104" i="16"/>
  <c r="H104" i="16"/>
  <c r="G104" i="16"/>
  <c r="F104" i="16"/>
  <c r="E104" i="16"/>
  <c r="D104" i="16"/>
  <c r="C104" i="16"/>
  <c r="B99" i="16"/>
  <c r="B83" i="16"/>
  <c r="R58" i="13" l="1"/>
  <c r="R42" i="13"/>
  <c r="R34" i="13"/>
  <c r="N14" i="11"/>
  <c r="N13" i="11"/>
  <c r="M14" i="11"/>
  <c r="M13" i="11"/>
  <c r="L14" i="11"/>
  <c r="L13" i="11"/>
  <c r="O25" i="19"/>
  <c r="T9" i="8" s="1"/>
  <c r="P25" i="19"/>
  <c r="U9" i="8" s="1"/>
  <c r="Q25" i="19"/>
  <c r="V9" i="8" s="1"/>
  <c r="R25" i="19"/>
  <c r="W9" i="8" s="1"/>
  <c r="S25" i="19"/>
  <c r="X9" i="8" s="1"/>
  <c r="N25" i="19"/>
  <c r="S9" i="8" s="1"/>
  <c r="S26" i="19" l="1"/>
  <c r="M25" i="19"/>
  <c r="R9" i="8" s="1"/>
  <c r="S46" i="19"/>
  <c r="S47" i="19"/>
  <c r="S48" i="19"/>
  <c r="S51" i="19"/>
  <c r="S52" i="19"/>
  <c r="S53" i="19"/>
  <c r="S56" i="19"/>
  <c r="S42" i="19"/>
  <c r="R16" i="20" l="1"/>
  <c r="R18" i="20"/>
  <c r="R20" i="20"/>
  <c r="R22" i="20"/>
  <c r="R25" i="20"/>
  <c r="R26" i="20"/>
  <c r="R27" i="20"/>
  <c r="R34" i="20"/>
  <c r="R36" i="20"/>
  <c r="R37" i="20"/>
  <c r="R39" i="20"/>
  <c r="R40" i="20"/>
  <c r="R43" i="20"/>
  <c r="R14" i="20"/>
  <c r="L56" i="20" l="1"/>
  <c r="L55" i="20"/>
  <c r="K55" i="20"/>
  <c r="K56" i="20" s="1"/>
  <c r="A55" i="20"/>
  <c r="L53" i="20"/>
  <c r="K53" i="20"/>
  <c r="J53" i="20"/>
  <c r="I53" i="20"/>
  <c r="H53" i="20"/>
  <c r="G53" i="20"/>
  <c r="F53" i="20"/>
  <c r="E53" i="20"/>
  <c r="D53" i="20"/>
  <c r="A53" i="20"/>
  <c r="K51" i="20"/>
  <c r="J51" i="20"/>
  <c r="I51" i="20"/>
  <c r="H51" i="20"/>
  <c r="G51" i="20"/>
  <c r="F51" i="20"/>
  <c r="E51" i="20"/>
  <c r="D51" i="20"/>
  <c r="B45" i="20"/>
  <c r="O43" i="20"/>
  <c r="M54" i="20" s="1"/>
  <c r="J43" i="20"/>
  <c r="J55" i="20" s="1"/>
  <c r="J56" i="20" s="1"/>
  <c r="I43" i="20"/>
  <c r="I55" i="20" s="1"/>
  <c r="I56" i="20" s="1"/>
  <c r="H43" i="20"/>
  <c r="H55" i="20" s="1"/>
  <c r="H56" i="20" s="1"/>
  <c r="G43" i="20"/>
  <c r="G55" i="20" s="1"/>
  <c r="G56" i="20" s="1"/>
  <c r="F43" i="20"/>
  <c r="F55" i="20" s="1"/>
  <c r="F56" i="20" s="1"/>
  <c r="E43" i="20"/>
  <c r="E55" i="20" s="1"/>
  <c r="E56" i="20" s="1"/>
  <c r="D43" i="20"/>
  <c r="D55" i="20" s="1"/>
  <c r="D56" i="20" s="1"/>
  <c r="C43" i="20"/>
  <c r="C55" i="20" s="1"/>
  <c r="B43" i="20"/>
  <c r="B55" i="20" s="1"/>
  <c r="N36" i="20"/>
  <c r="N43" i="20" s="1"/>
  <c r="C33" i="20"/>
  <c r="P43" i="20" s="1"/>
  <c r="N54" i="20" s="1"/>
  <c r="N56" i="20" s="1"/>
  <c r="B33" i="20"/>
  <c r="M43" i="20" s="1"/>
  <c r="M45" i="20" s="1"/>
  <c r="K28" i="20"/>
  <c r="J28" i="20"/>
  <c r="I28" i="20"/>
  <c r="H28" i="20"/>
  <c r="G28" i="20"/>
  <c r="F28" i="20"/>
  <c r="E28" i="20"/>
  <c r="C28" i="20"/>
  <c r="B28" i="20"/>
  <c r="C26" i="20"/>
  <c r="C53" i="20" s="1"/>
  <c r="B26" i="20"/>
  <c r="B53" i="20" s="1"/>
  <c r="C11" i="20"/>
  <c r="P26" i="20" s="1"/>
  <c r="N52" i="20" s="1"/>
  <c r="B11" i="20"/>
  <c r="M26" i="20" s="1"/>
  <c r="M28" i="20" s="1"/>
  <c r="N45" i="20" l="1"/>
  <c r="N26" i="20"/>
  <c r="N28" i="20" s="1"/>
  <c r="H45" i="20"/>
  <c r="O26" i="20"/>
  <c r="M52" i="20" s="1"/>
  <c r="M56" i="20" s="1"/>
  <c r="E45" i="20"/>
  <c r="G45" i="20"/>
  <c r="I45" i="20"/>
  <c r="K45" i="20"/>
  <c r="F45" i="20"/>
  <c r="J45" i="20"/>
  <c r="N22" i="11" l="1"/>
  <c r="N21" i="11"/>
  <c r="M22" i="11"/>
  <c r="M21" i="11"/>
  <c r="L22" i="11"/>
  <c r="L21" i="11"/>
  <c r="N19" i="11"/>
  <c r="N18" i="11"/>
  <c r="M19" i="11"/>
  <c r="M18" i="11"/>
  <c r="L19" i="11"/>
  <c r="L18" i="11"/>
  <c r="N11" i="11"/>
  <c r="N10" i="11"/>
  <c r="M11" i="11"/>
  <c r="M10" i="11"/>
  <c r="L10" i="11"/>
  <c r="P58" i="13" l="1"/>
  <c r="Q58" i="13"/>
  <c r="Q42" i="13"/>
  <c r="Q34" i="13"/>
  <c r="P42" i="13"/>
  <c r="P34" i="13"/>
  <c r="R46" i="19"/>
  <c r="R47" i="19"/>
  <c r="R48" i="19"/>
  <c r="R51" i="19"/>
  <c r="R52" i="19"/>
  <c r="R53" i="19"/>
  <c r="R56" i="19"/>
  <c r="R42" i="19"/>
  <c r="R26" i="19"/>
  <c r="Q46" i="19" l="1"/>
  <c r="Q47" i="19"/>
  <c r="Q48" i="19"/>
  <c r="Q51" i="19"/>
  <c r="Q52" i="19"/>
  <c r="Q53" i="19"/>
  <c r="Q56" i="19"/>
  <c r="Q42" i="19"/>
  <c r="Q26" i="19"/>
  <c r="N58" i="13" l="1"/>
  <c r="O58" i="13"/>
  <c r="N42" i="13"/>
  <c r="O42" i="13"/>
  <c r="N34" i="13"/>
  <c r="O34" i="13"/>
  <c r="CB48" i="9"/>
  <c r="CB49" i="9"/>
  <c r="CB53" i="9"/>
  <c r="CB54" i="9"/>
  <c r="CB55" i="9"/>
  <c r="CA42" i="9"/>
  <c r="CB42" i="9"/>
  <c r="CA43" i="9"/>
  <c r="CB43" i="9"/>
  <c r="CB47" i="9"/>
  <c r="CB26" i="9"/>
  <c r="CA48" i="9"/>
  <c r="CA49" i="9"/>
  <c r="CA54" i="9"/>
  <c r="CA55" i="9"/>
  <c r="CB50" i="9" l="1"/>
  <c r="CB27" i="9"/>
  <c r="O46" i="19" l="1"/>
  <c r="P46" i="19"/>
  <c r="O47" i="19"/>
  <c r="P47" i="19"/>
  <c r="O48" i="19"/>
  <c r="P48" i="19"/>
  <c r="O51" i="19"/>
  <c r="P51" i="19"/>
  <c r="O52" i="19"/>
  <c r="P52" i="19"/>
  <c r="O53" i="19"/>
  <c r="P53" i="19"/>
  <c r="O56" i="19"/>
  <c r="P56" i="19"/>
  <c r="O42" i="19"/>
  <c r="P42" i="19"/>
  <c r="O26" i="19"/>
  <c r="P26" i="19"/>
  <c r="K25" i="19"/>
  <c r="P9" i="8" s="1"/>
  <c r="L25" i="19"/>
  <c r="Q9" i="8" s="1"/>
  <c r="M58" i="13" l="1"/>
  <c r="M42" i="13"/>
  <c r="M34" i="13"/>
  <c r="M46" i="19"/>
  <c r="N46" i="19"/>
  <c r="M47" i="19"/>
  <c r="N47" i="19"/>
  <c r="M48" i="19"/>
  <c r="N48" i="19"/>
  <c r="M51" i="19"/>
  <c r="N51" i="19"/>
  <c r="M52" i="19"/>
  <c r="N52" i="19"/>
  <c r="M53" i="19"/>
  <c r="N53" i="19"/>
  <c r="M56" i="19"/>
  <c r="N56" i="19"/>
  <c r="N42" i="19"/>
  <c r="N26" i="19"/>
  <c r="L58" i="13" l="1"/>
  <c r="L42" i="13"/>
  <c r="L34" i="13"/>
  <c r="M42" i="19"/>
  <c r="M26" i="19"/>
  <c r="K58" i="13" l="1"/>
  <c r="K42" i="13"/>
  <c r="K34" i="13"/>
  <c r="BZ25" i="9"/>
  <c r="CA25" i="9"/>
  <c r="CA47" i="9" s="1"/>
  <c r="CA53" i="9"/>
  <c r="L46" i="19"/>
  <c r="L47" i="19"/>
  <c r="L48" i="19"/>
  <c r="L51" i="19"/>
  <c r="L52" i="19"/>
  <c r="L53" i="19"/>
  <c r="L56" i="19"/>
  <c r="L42" i="19"/>
  <c r="L26" i="19"/>
  <c r="I58" i="13" l="1"/>
  <c r="J58" i="13"/>
  <c r="I42" i="13"/>
  <c r="J42" i="13"/>
  <c r="I34" i="13"/>
  <c r="J34" i="13"/>
  <c r="K46" i="19"/>
  <c r="K47" i="19"/>
  <c r="K48" i="19"/>
  <c r="K51" i="19"/>
  <c r="K52" i="19"/>
  <c r="K53" i="19"/>
  <c r="K56" i="19"/>
  <c r="K42" i="19"/>
  <c r="K26" i="19"/>
  <c r="I42" i="19" l="1"/>
  <c r="J42" i="19"/>
  <c r="I25" i="19"/>
  <c r="J25" i="19"/>
  <c r="O9" i="8" s="1"/>
  <c r="J26" i="19" l="1"/>
  <c r="I26" i="19"/>
  <c r="N9" i="8"/>
  <c r="J46" i="19"/>
  <c r="J47" i="19"/>
  <c r="J48" i="19"/>
  <c r="J51" i="19"/>
  <c r="J52" i="19"/>
  <c r="J53" i="19"/>
  <c r="J56" i="19"/>
  <c r="H58" i="13" l="1"/>
  <c r="H42" i="13"/>
  <c r="H34" i="13"/>
  <c r="I46" i="19"/>
  <c r="I47" i="19"/>
  <c r="I48" i="19"/>
  <c r="I51" i="19"/>
  <c r="I52" i="19"/>
  <c r="I53" i="19"/>
  <c r="I56" i="19"/>
  <c r="G58" i="13" l="1"/>
  <c r="G42" i="13"/>
  <c r="G34" i="13"/>
  <c r="BN83" i="9" l="1"/>
  <c r="BN84" i="9"/>
  <c r="BN85" i="9"/>
  <c r="BN86" i="9"/>
  <c r="BN87" i="9"/>
  <c r="BN88" i="9"/>
  <c r="BN89" i="9"/>
  <c r="BN90" i="9"/>
  <c r="BN82" i="9"/>
  <c r="BN60" i="9"/>
  <c r="BN61" i="9"/>
  <c r="BN62" i="9"/>
  <c r="BN63" i="9"/>
  <c r="BN64" i="9"/>
  <c r="BN66" i="9"/>
  <c r="BN67" i="9"/>
  <c r="BN68" i="9"/>
  <c r="BN69" i="9"/>
  <c r="BN70" i="9"/>
  <c r="BN71" i="9"/>
  <c r="BN72" i="9"/>
  <c r="BN73" i="9"/>
  <c r="BN58" i="9"/>
  <c r="BZ48" i="9"/>
  <c r="BZ49" i="9"/>
  <c r="BZ54" i="9"/>
  <c r="BZ55" i="9"/>
  <c r="BZ47" i="9"/>
  <c r="BZ42" i="9"/>
  <c r="BZ53" i="9" s="1"/>
  <c r="E26" i="9"/>
  <c r="H42" i="19" l="1"/>
  <c r="H47" i="19"/>
  <c r="H48" i="19"/>
  <c r="H51" i="19"/>
  <c r="H52" i="19"/>
  <c r="H53" i="19"/>
  <c r="H56" i="19"/>
  <c r="H25" i="19"/>
  <c r="M9" i="8" s="1"/>
  <c r="H26" i="19" l="1"/>
  <c r="H46" i="19"/>
  <c r="F58" i="13"/>
  <c r="F42" i="13"/>
  <c r="F34" i="13"/>
  <c r="G47" i="19"/>
  <c r="G48" i="19"/>
  <c r="G51" i="19"/>
  <c r="G52" i="19"/>
  <c r="G53" i="19"/>
  <c r="G56" i="19"/>
  <c r="G42" i="19"/>
  <c r="G25" i="19"/>
  <c r="G26" i="19" l="1"/>
  <c r="L9" i="8"/>
  <c r="G46" i="19"/>
  <c r="D58" i="13"/>
  <c r="E58" i="13"/>
  <c r="D42" i="13"/>
  <c r="E42" i="13"/>
  <c r="D34" i="13"/>
  <c r="E34" i="13"/>
  <c r="C58" i="13"/>
  <c r="C42" i="13"/>
  <c r="C34" i="13"/>
  <c r="AX57" i="13" l="1"/>
  <c r="AY57" i="13"/>
  <c r="AZ57" i="13"/>
  <c r="BA57" i="13"/>
  <c r="BB57" i="13"/>
  <c r="AX41" i="13"/>
  <c r="AY41" i="13"/>
  <c r="AZ41" i="13"/>
  <c r="BA41" i="13"/>
  <c r="BB41" i="13"/>
  <c r="AX33" i="13"/>
  <c r="AY33" i="13"/>
  <c r="AZ33" i="13"/>
  <c r="BA33" i="13"/>
  <c r="BB33" i="13"/>
  <c r="E47" i="19"/>
  <c r="F47" i="19"/>
  <c r="E48" i="19"/>
  <c r="F48" i="19"/>
  <c r="E51" i="19"/>
  <c r="F51" i="19"/>
  <c r="E52" i="19"/>
  <c r="F52" i="19"/>
  <c r="E53" i="19"/>
  <c r="F53" i="19"/>
  <c r="E56" i="19"/>
  <c r="F56" i="19"/>
  <c r="F42" i="19"/>
  <c r="F25" i="19"/>
  <c r="K9" i="8" s="1"/>
  <c r="F46" i="19" l="1"/>
  <c r="F26" i="19"/>
  <c r="B6" i="11" l="1"/>
  <c r="B5" i="11"/>
  <c r="E25" i="19" l="1"/>
  <c r="J9" i="8" s="1"/>
  <c r="D25" i="19"/>
  <c r="I9" i="8" s="1"/>
  <c r="E46" i="19" l="1"/>
  <c r="E42" i="19"/>
  <c r="E26" i="19"/>
  <c r="M23" i="10"/>
  <c r="L23" i="10"/>
  <c r="M45" i="10"/>
  <c r="M46" i="10"/>
  <c r="M47" i="10"/>
  <c r="M51" i="10"/>
  <c r="M52" i="10"/>
  <c r="M53" i="10"/>
  <c r="M40" i="10"/>
  <c r="D40" i="10"/>
  <c r="N40" i="10"/>
  <c r="N39" i="10"/>
  <c r="N38" i="10"/>
  <c r="N37" i="10"/>
  <c r="N36" i="10"/>
  <c r="N35" i="10"/>
  <c r="N34" i="10"/>
  <c r="N33" i="10"/>
  <c r="N32" i="10"/>
  <c r="N31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9" i="10"/>
  <c r="D23" i="10"/>
  <c r="BY48" i="9"/>
  <c r="BY49" i="9"/>
  <c r="BY54" i="9"/>
  <c r="BY55" i="9"/>
  <c r="BY42" i="9"/>
  <c r="BY25" i="9"/>
  <c r="BY47" i="9" l="1"/>
  <c r="BY53" i="9"/>
  <c r="D51" i="19"/>
  <c r="D47" i="19"/>
  <c r="E81" i="19"/>
  <c r="E94" i="19"/>
  <c r="D30" i="19"/>
  <c r="E30" i="19" s="1"/>
  <c r="F30" i="19" s="1"/>
  <c r="G30" i="19" s="1"/>
  <c r="H30" i="19" s="1"/>
  <c r="I30" i="19" s="1"/>
  <c r="J30" i="19" s="1"/>
  <c r="K30" i="19" s="1"/>
  <c r="L30" i="19" s="1"/>
  <c r="M30" i="19" s="1"/>
  <c r="D7" i="19"/>
  <c r="E7" i="19" s="1"/>
  <c r="F7" i="19" s="1"/>
  <c r="G7" i="19" s="1"/>
  <c r="H7" i="19" s="1"/>
  <c r="I7" i="19" s="1"/>
  <c r="J7" i="19" s="1"/>
  <c r="K7" i="19" s="1"/>
  <c r="L7" i="19" s="1"/>
  <c r="M7" i="19" s="1"/>
  <c r="D94" i="19"/>
  <c r="C94" i="19"/>
  <c r="B94" i="19"/>
  <c r="D81" i="19"/>
  <c r="C81" i="19"/>
  <c r="B81" i="19"/>
  <c r="D56" i="19"/>
  <c r="C56" i="19"/>
  <c r="D53" i="19"/>
  <c r="C53" i="19"/>
  <c r="D52" i="19"/>
  <c r="C52" i="19"/>
  <c r="C51" i="19"/>
  <c r="D48" i="19"/>
  <c r="C48" i="19"/>
  <c r="C47" i="19"/>
  <c r="C46" i="19"/>
  <c r="D46" i="19" l="1"/>
  <c r="D26" i="19"/>
  <c r="D42" i="19"/>
  <c r="AU26" i="16"/>
  <c r="AV26" i="16"/>
  <c r="AW26" i="16"/>
  <c r="AX26" i="16"/>
  <c r="AY26" i="16"/>
  <c r="AZ26" i="16"/>
  <c r="BA26" i="16"/>
  <c r="BB26" i="16"/>
  <c r="BC26" i="16"/>
  <c r="BE34" i="16"/>
  <c r="BF34" i="16"/>
  <c r="BE35" i="16"/>
  <c r="BF35" i="16"/>
  <c r="BE36" i="16"/>
  <c r="BF36" i="16"/>
  <c r="BE37" i="16"/>
  <c r="BF37" i="16"/>
  <c r="BE38" i="16"/>
  <c r="BF38" i="16"/>
  <c r="BE39" i="16"/>
  <c r="BF39" i="16"/>
  <c r="BE40" i="16"/>
  <c r="BF40" i="16"/>
  <c r="BE41" i="16"/>
  <c r="BF41" i="16"/>
  <c r="BE11" i="16"/>
  <c r="BF11" i="16"/>
  <c r="BE12" i="16"/>
  <c r="BF12" i="16"/>
  <c r="BE13" i="16"/>
  <c r="BF13" i="16"/>
  <c r="BE14" i="16"/>
  <c r="BF14" i="16"/>
  <c r="BE15" i="16"/>
  <c r="BF15" i="16"/>
  <c r="BE17" i="16"/>
  <c r="BF17" i="16"/>
  <c r="BE18" i="16"/>
  <c r="BF18" i="16"/>
  <c r="BE19" i="16"/>
  <c r="BF19" i="16"/>
  <c r="BE20" i="16"/>
  <c r="BF20" i="16"/>
  <c r="BE21" i="16"/>
  <c r="BF21" i="16"/>
  <c r="BE22" i="16"/>
  <c r="BF22" i="16"/>
  <c r="BE23" i="16"/>
  <c r="BF23" i="16"/>
  <c r="BE24" i="16"/>
  <c r="BF24" i="16"/>
  <c r="BE25" i="16"/>
  <c r="BF25" i="16"/>
  <c r="BF9" i="16"/>
  <c r="BE9" i="16"/>
  <c r="BB46" i="16"/>
  <c r="BC46" i="16"/>
  <c r="BB47" i="16"/>
  <c r="BC47" i="16"/>
  <c r="BB48" i="16"/>
  <c r="BC48" i="16"/>
  <c r="BB51" i="16"/>
  <c r="BC51" i="16"/>
  <c r="BB52" i="16"/>
  <c r="BC52" i="16"/>
  <c r="BB53" i="16"/>
  <c r="BC53" i="16"/>
  <c r="BB56" i="16"/>
  <c r="BC56" i="16"/>
  <c r="BA42" i="16"/>
  <c r="BB42" i="16"/>
  <c r="BC42" i="16"/>
  <c r="BA46" i="16" l="1"/>
  <c r="BA47" i="16"/>
  <c r="BA48" i="16"/>
  <c r="BA51" i="16"/>
  <c r="BA52" i="16"/>
  <c r="BA53" i="16"/>
  <c r="BA56" i="16"/>
  <c r="AZ42" i="16" l="1"/>
  <c r="AZ46" i="16"/>
  <c r="AZ47" i="16"/>
  <c r="AZ48" i="16"/>
  <c r="AZ51" i="16"/>
  <c r="AZ52" i="16"/>
  <c r="AZ53" i="16"/>
  <c r="AZ56" i="16"/>
  <c r="BX48" i="9" l="1"/>
  <c r="BX49" i="9"/>
  <c r="BX54" i="9"/>
  <c r="BX55" i="9"/>
  <c r="BX42" i="9"/>
  <c r="BX25" i="9"/>
  <c r="AY46" i="16"/>
  <c r="AY47" i="16"/>
  <c r="AY48" i="16"/>
  <c r="AY51" i="16"/>
  <c r="AY52" i="16"/>
  <c r="AY53" i="16"/>
  <c r="AY56" i="16"/>
  <c r="AY42" i="16"/>
  <c r="BX47" i="9" l="1"/>
  <c r="BX53" i="9"/>
  <c r="AV57" i="13"/>
  <c r="AW57" i="13"/>
  <c r="AV41" i="13"/>
  <c r="AW41" i="13"/>
  <c r="AV33" i="13"/>
  <c r="AW33" i="13"/>
  <c r="AX42" i="16"/>
  <c r="AX46" i="16"/>
  <c r="AX47" i="16"/>
  <c r="AX48" i="16"/>
  <c r="AX51" i="16"/>
  <c r="AX52" i="16"/>
  <c r="AX53" i="16"/>
  <c r="AX56" i="16"/>
  <c r="AW42" i="16" l="1"/>
  <c r="AW46" i="16"/>
  <c r="AW47" i="16"/>
  <c r="AW48" i="16"/>
  <c r="AW51" i="16"/>
  <c r="AW52" i="16"/>
  <c r="AW53" i="16"/>
  <c r="AW56" i="16"/>
  <c r="AS57" i="13" l="1"/>
  <c r="AT57" i="13"/>
  <c r="AU57" i="13"/>
  <c r="AS41" i="13"/>
  <c r="AT41" i="13"/>
  <c r="AU41" i="13"/>
  <c r="AS33" i="13"/>
  <c r="AT33" i="13"/>
  <c r="AU33" i="13"/>
  <c r="AV46" i="16"/>
  <c r="AV47" i="16"/>
  <c r="AV48" i="16"/>
  <c r="AV51" i="16"/>
  <c r="AV52" i="16"/>
  <c r="AV53" i="16"/>
  <c r="AV56" i="16"/>
  <c r="AV42" i="16"/>
  <c r="BW42" i="9" l="1"/>
  <c r="BW25" i="9"/>
  <c r="BW48" i="9"/>
  <c r="BW49" i="9"/>
  <c r="BW54" i="9"/>
  <c r="BW55" i="9"/>
  <c r="AU42" i="16"/>
  <c r="AU46" i="16"/>
  <c r="AU47" i="16"/>
  <c r="AU48" i="16"/>
  <c r="AU51" i="16"/>
  <c r="AU52" i="16"/>
  <c r="AU53" i="16"/>
  <c r="AU56" i="16"/>
  <c r="BW47" i="9" l="1"/>
  <c r="BW53" i="9"/>
  <c r="AT42" i="16"/>
  <c r="AT26" i="16"/>
  <c r="AT46" i="16"/>
  <c r="AT47" i="16"/>
  <c r="AT48" i="16"/>
  <c r="AT51" i="16"/>
  <c r="AT52" i="16"/>
  <c r="AT53" i="16"/>
  <c r="AT56" i="16"/>
  <c r="AQ57" i="13" l="1"/>
  <c r="AR57" i="13"/>
  <c r="AR41" i="13"/>
  <c r="AR33" i="13"/>
  <c r="D52" i="16" l="1"/>
  <c r="E52" i="16"/>
  <c r="F52" i="16"/>
  <c r="G52" i="16"/>
  <c r="H52" i="16"/>
  <c r="I52" i="16"/>
  <c r="J52" i="16"/>
  <c r="K52" i="16"/>
  <c r="L52" i="16"/>
  <c r="M52" i="16"/>
  <c r="N52" i="16"/>
  <c r="O52" i="16"/>
  <c r="P52" i="16"/>
  <c r="Q52" i="16"/>
  <c r="R52" i="16"/>
  <c r="S52" i="16"/>
  <c r="T52" i="16"/>
  <c r="U52" i="16"/>
  <c r="V52" i="16"/>
  <c r="W52" i="16"/>
  <c r="X52" i="16"/>
  <c r="Y52" i="16"/>
  <c r="Z52" i="16"/>
  <c r="AA52" i="16"/>
  <c r="AB52" i="16"/>
  <c r="AC52" i="16"/>
  <c r="AD52" i="16"/>
  <c r="AE52" i="16"/>
  <c r="AF52" i="16"/>
  <c r="AG52" i="16"/>
  <c r="AH52" i="16"/>
  <c r="AI52" i="16"/>
  <c r="AJ52" i="16"/>
  <c r="AK52" i="16"/>
  <c r="AL52" i="16"/>
  <c r="AM52" i="16"/>
  <c r="AN52" i="16"/>
  <c r="AO52" i="16"/>
  <c r="AP52" i="16"/>
  <c r="AQ52" i="16"/>
  <c r="AR52" i="16"/>
  <c r="AS52" i="16"/>
  <c r="D53" i="16"/>
  <c r="E53" i="16"/>
  <c r="F53" i="16"/>
  <c r="G53" i="16"/>
  <c r="H53" i="16"/>
  <c r="I53" i="16"/>
  <c r="J53" i="16"/>
  <c r="K53" i="16"/>
  <c r="L53" i="16"/>
  <c r="M53" i="16"/>
  <c r="N53" i="16"/>
  <c r="O53" i="16"/>
  <c r="P53" i="16"/>
  <c r="Q53" i="16"/>
  <c r="R53" i="16"/>
  <c r="S53" i="16"/>
  <c r="T53" i="16"/>
  <c r="U53" i="16"/>
  <c r="V53" i="16"/>
  <c r="W53" i="16"/>
  <c r="X53" i="16"/>
  <c r="Y53" i="16"/>
  <c r="Z53" i="16"/>
  <c r="AA53" i="16"/>
  <c r="AB53" i="16"/>
  <c r="AC53" i="16"/>
  <c r="AD53" i="16"/>
  <c r="AE53" i="16"/>
  <c r="AF53" i="16"/>
  <c r="AG53" i="16"/>
  <c r="AH53" i="16"/>
  <c r="AI53" i="16"/>
  <c r="AJ53" i="16"/>
  <c r="AK53" i="16"/>
  <c r="AL53" i="16"/>
  <c r="AM53" i="16"/>
  <c r="AN53" i="16"/>
  <c r="AO53" i="16"/>
  <c r="AP53" i="16"/>
  <c r="AQ53" i="16"/>
  <c r="AR53" i="16"/>
  <c r="AS53" i="16"/>
  <c r="C52" i="16"/>
  <c r="C53" i="16"/>
  <c r="AS46" i="16"/>
  <c r="AS47" i="16"/>
  <c r="AS48" i="16"/>
  <c r="AS51" i="16"/>
  <c r="AS56" i="16"/>
  <c r="AS42" i="16"/>
  <c r="AS26" i="16" l="1"/>
  <c r="AO57" i="13" l="1"/>
  <c r="AP57" i="13"/>
  <c r="AO41" i="13"/>
  <c r="AP41" i="13"/>
  <c r="AQ41" i="13"/>
  <c r="AQ33" i="13"/>
  <c r="AO33" i="13"/>
  <c r="AP33" i="13"/>
  <c r="AN26" i="16" l="1"/>
  <c r="AO26" i="16"/>
  <c r="AP26" i="16"/>
  <c r="AQ26" i="16"/>
  <c r="AR26" i="16"/>
  <c r="AR42" i="16"/>
  <c r="AR46" i="16"/>
  <c r="AR47" i="16"/>
  <c r="AR48" i="16"/>
  <c r="AR51" i="16"/>
  <c r="AR56" i="16"/>
  <c r="AP46" i="16" l="1"/>
  <c r="AQ46" i="16"/>
  <c r="AP47" i="16"/>
  <c r="AQ47" i="16"/>
  <c r="AP48" i="16"/>
  <c r="AQ48" i="16"/>
  <c r="AP51" i="16"/>
  <c r="AQ51" i="16"/>
  <c r="AP56" i="16"/>
  <c r="AQ56" i="16"/>
  <c r="AQ42" i="16"/>
  <c r="BV48" i="9"/>
  <c r="BV49" i="9"/>
  <c r="BV54" i="9"/>
  <c r="BV55" i="9"/>
  <c r="BV42" i="9"/>
  <c r="BV53" i="9" s="1"/>
  <c r="BV25" i="9"/>
  <c r="AP42" i="16"/>
  <c r="AM57" i="13"/>
  <c r="AN57" i="13"/>
  <c r="AM41" i="13"/>
  <c r="AN41" i="13"/>
  <c r="AM33" i="13"/>
  <c r="AN33" i="13"/>
  <c r="AZ54" i="17"/>
  <c r="BA54" i="17"/>
  <c r="AO42" i="16"/>
  <c r="AO46" i="16"/>
  <c r="AO47" i="16"/>
  <c r="AO48" i="16"/>
  <c r="AO51" i="16"/>
  <c r="AO56" i="16"/>
  <c r="M34" i="18"/>
  <c r="B11" i="18"/>
  <c r="C11" i="18"/>
  <c r="L24" i="18" s="1"/>
  <c r="C31" i="18"/>
  <c r="L41" i="18" s="1"/>
  <c r="K41" i="18"/>
  <c r="K53" i="18" s="1"/>
  <c r="K54" i="18" s="1"/>
  <c r="K51" i="18"/>
  <c r="J41" i="18"/>
  <c r="J53" i="18" s="1"/>
  <c r="J54" i="18" s="1"/>
  <c r="J51" i="18"/>
  <c r="I41" i="18"/>
  <c r="I53" i="18" s="1"/>
  <c r="I54" i="18" s="1"/>
  <c r="I51" i="18"/>
  <c r="H41" i="18"/>
  <c r="H53" i="18" s="1"/>
  <c r="H54" i="18" s="1"/>
  <c r="H51" i="18"/>
  <c r="G41" i="18"/>
  <c r="G53" i="18" s="1"/>
  <c r="G54" i="18" s="1"/>
  <c r="G51" i="18"/>
  <c r="F41" i="18"/>
  <c r="F53" i="18" s="1"/>
  <c r="F54" i="18" s="1"/>
  <c r="F51" i="18"/>
  <c r="E41" i="18"/>
  <c r="E53" i="18" s="1"/>
  <c r="E54" i="18" s="1"/>
  <c r="E51" i="18"/>
  <c r="D41" i="18"/>
  <c r="D53" i="18" s="1"/>
  <c r="D54" i="18" s="1"/>
  <c r="D51" i="18"/>
  <c r="C41" i="18"/>
  <c r="C53" i="18" s="1"/>
  <c r="B41" i="18"/>
  <c r="B53" i="18" s="1"/>
  <c r="A53" i="18"/>
  <c r="C24" i="18"/>
  <c r="C51" i="18"/>
  <c r="B24" i="18"/>
  <c r="B51" i="18"/>
  <c r="A51" i="18"/>
  <c r="M49" i="18"/>
  <c r="L49" i="18"/>
  <c r="K49" i="18"/>
  <c r="J49" i="18"/>
  <c r="I49" i="18"/>
  <c r="H49" i="18"/>
  <c r="G49" i="18"/>
  <c r="F49" i="18"/>
  <c r="E49" i="18"/>
  <c r="D49" i="18"/>
  <c r="K43" i="18"/>
  <c r="J43" i="18"/>
  <c r="I43" i="18"/>
  <c r="H43" i="18"/>
  <c r="G43" i="18"/>
  <c r="F43" i="18"/>
  <c r="E43" i="18"/>
  <c r="B43" i="18"/>
  <c r="B31" i="18"/>
  <c r="K26" i="18"/>
  <c r="J26" i="18"/>
  <c r="I26" i="18"/>
  <c r="H26" i="18"/>
  <c r="G26" i="18"/>
  <c r="F26" i="18"/>
  <c r="E26" i="18"/>
  <c r="B26" i="18"/>
  <c r="AN46" i="16"/>
  <c r="AN47" i="16"/>
  <c r="AN48" i="16"/>
  <c r="AN51" i="16"/>
  <c r="AN56" i="16"/>
  <c r="AN42" i="16"/>
  <c r="AL57" i="13"/>
  <c r="AL41" i="13"/>
  <c r="AL33" i="13"/>
  <c r="AM46" i="16"/>
  <c r="AM47" i="16"/>
  <c r="AM48" i="16"/>
  <c r="AM51" i="16"/>
  <c r="AM56" i="16"/>
  <c r="AM42" i="16"/>
  <c r="AM26" i="16"/>
  <c r="AJ26" i="16"/>
  <c r="AK26" i="16"/>
  <c r="AL26" i="16"/>
  <c r="AK57" i="13"/>
  <c r="AK41" i="13"/>
  <c r="AK33" i="13"/>
  <c r="AL42" i="16"/>
  <c r="AL46" i="16"/>
  <c r="AL47" i="16"/>
  <c r="AL48" i="16"/>
  <c r="AL51" i="16"/>
  <c r="AL56" i="16"/>
  <c r="BU42" i="9"/>
  <c r="BU25" i="9"/>
  <c r="BU48" i="9"/>
  <c r="BU49" i="9"/>
  <c r="BU53" i="9"/>
  <c r="BU54" i="9"/>
  <c r="BU55" i="9"/>
  <c r="AJ57" i="13"/>
  <c r="AJ41" i="13"/>
  <c r="AJ33" i="13"/>
  <c r="AK42" i="16"/>
  <c r="AK46" i="16"/>
  <c r="AK47" i="16"/>
  <c r="AK48" i="16"/>
  <c r="AK51" i="16"/>
  <c r="AK56" i="16"/>
  <c r="AH57" i="13"/>
  <c r="AI57" i="13"/>
  <c r="AH41" i="13"/>
  <c r="AI41" i="13"/>
  <c r="AH33" i="13"/>
  <c r="AI33" i="13"/>
  <c r="B23" i="10"/>
  <c r="C23" i="10"/>
  <c r="E23" i="10"/>
  <c r="F23" i="10"/>
  <c r="G23" i="10"/>
  <c r="H23" i="10"/>
  <c r="I23" i="10"/>
  <c r="J23" i="10"/>
  <c r="K23" i="10"/>
  <c r="B40" i="10"/>
  <c r="C40" i="10"/>
  <c r="E40" i="10"/>
  <c r="F40" i="10"/>
  <c r="G40" i="10"/>
  <c r="H40" i="10"/>
  <c r="I40" i="10"/>
  <c r="J40" i="10"/>
  <c r="K40" i="10"/>
  <c r="L40" i="10"/>
  <c r="E45" i="10"/>
  <c r="F45" i="10"/>
  <c r="G45" i="10"/>
  <c r="H45" i="10"/>
  <c r="I45" i="10"/>
  <c r="J45" i="10"/>
  <c r="K45" i="10"/>
  <c r="E46" i="10"/>
  <c r="F46" i="10"/>
  <c r="G46" i="10"/>
  <c r="H46" i="10"/>
  <c r="I46" i="10"/>
  <c r="J46" i="10"/>
  <c r="K46" i="10"/>
  <c r="L46" i="10"/>
  <c r="E47" i="10"/>
  <c r="F47" i="10"/>
  <c r="G47" i="10"/>
  <c r="H47" i="10"/>
  <c r="I47" i="10"/>
  <c r="J47" i="10"/>
  <c r="K47" i="10"/>
  <c r="L47" i="10"/>
  <c r="E51" i="10"/>
  <c r="F51" i="10"/>
  <c r="G51" i="10"/>
  <c r="H51" i="10"/>
  <c r="I51" i="10"/>
  <c r="J51" i="10"/>
  <c r="K51" i="10"/>
  <c r="L51" i="10"/>
  <c r="E52" i="10"/>
  <c r="F52" i="10"/>
  <c r="G52" i="10"/>
  <c r="H52" i="10"/>
  <c r="I52" i="10"/>
  <c r="J52" i="10"/>
  <c r="K52" i="10"/>
  <c r="L52" i="10"/>
  <c r="E53" i="10"/>
  <c r="F53" i="10"/>
  <c r="G53" i="10"/>
  <c r="H53" i="10"/>
  <c r="I53" i="10"/>
  <c r="J53" i="10"/>
  <c r="K53" i="10"/>
  <c r="L53" i="10"/>
  <c r="B25" i="9"/>
  <c r="C25" i="9"/>
  <c r="D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D27" i="9" s="1"/>
  <c r="AE25" i="9"/>
  <c r="AE27" i="9" s="1"/>
  <c r="AF25" i="9"/>
  <c r="AF27" i="9" s="1"/>
  <c r="AG25" i="9"/>
  <c r="AG27" i="9" s="1"/>
  <c r="AH25" i="9"/>
  <c r="AH27" i="9" s="1"/>
  <c r="AI25" i="9"/>
  <c r="AI27" i="9" s="1"/>
  <c r="AJ25" i="9"/>
  <c r="AJ27" i="9" s="1"/>
  <c r="AK25" i="9"/>
  <c r="AK27" i="9" s="1"/>
  <c r="AL25" i="9"/>
  <c r="AL27" i="9" s="1"/>
  <c r="AM25" i="9"/>
  <c r="AM27" i="9" s="1"/>
  <c r="AN25" i="9"/>
  <c r="AN27" i="9" s="1"/>
  <c r="AO25" i="9"/>
  <c r="AO27" i="9" s="1"/>
  <c r="AP25" i="9"/>
  <c r="AP27" i="9" s="1"/>
  <c r="AQ25" i="9"/>
  <c r="AQ27" i="9" s="1"/>
  <c r="AR25" i="9"/>
  <c r="AR27" i="9" s="1"/>
  <c r="AS25" i="9"/>
  <c r="AS27" i="9" s="1"/>
  <c r="AT25" i="9"/>
  <c r="AT27" i="9" s="1"/>
  <c r="AU25" i="9"/>
  <c r="AU27" i="9" s="1"/>
  <c r="AV25" i="9"/>
  <c r="AV27" i="9" s="1"/>
  <c r="AW25" i="9"/>
  <c r="AW27" i="9" s="1"/>
  <c r="AX25" i="9"/>
  <c r="AX27" i="9" s="1"/>
  <c r="AY25" i="9"/>
  <c r="AY27" i="9" s="1"/>
  <c r="AZ25" i="9"/>
  <c r="AZ27" i="9" s="1"/>
  <c r="BA25" i="9"/>
  <c r="BA27" i="9" s="1"/>
  <c r="BB25" i="9"/>
  <c r="BB27" i="9" s="1"/>
  <c r="BC25" i="9"/>
  <c r="BC27" i="9" s="1"/>
  <c r="BD25" i="9"/>
  <c r="BD27" i="9" s="1"/>
  <c r="BE25" i="9"/>
  <c r="BE27" i="9" s="1"/>
  <c r="BF25" i="9"/>
  <c r="BF27" i="9" s="1"/>
  <c r="BG25" i="9"/>
  <c r="BG27" i="9" s="1"/>
  <c r="BH25" i="9"/>
  <c r="BH27" i="9" s="1"/>
  <c r="BI25" i="9"/>
  <c r="BI27" i="9" s="1"/>
  <c r="BJ25" i="9"/>
  <c r="BJ27" i="9" s="1"/>
  <c r="BK25" i="9"/>
  <c r="BL25" i="9"/>
  <c r="BM25" i="9"/>
  <c r="BN25" i="9"/>
  <c r="BO25" i="9"/>
  <c r="BP25" i="9"/>
  <c r="BP27" i="9" s="1"/>
  <c r="BQ25" i="9"/>
  <c r="BQ27" i="9" s="1"/>
  <c r="BR25" i="9"/>
  <c r="BR27" i="9" s="1"/>
  <c r="BS25" i="9"/>
  <c r="BS27" i="9" s="1"/>
  <c r="BT25" i="9"/>
  <c r="BT27" i="9" s="1"/>
  <c r="B26" i="9"/>
  <c r="G26" i="9" s="1"/>
  <c r="C26" i="9"/>
  <c r="D26" i="9"/>
  <c r="BU26" i="9" s="1"/>
  <c r="F26" i="9"/>
  <c r="H26" i="9"/>
  <c r="J26" i="9"/>
  <c r="L26" i="9"/>
  <c r="N26" i="9"/>
  <c r="P26" i="9"/>
  <c r="R26" i="9"/>
  <c r="T26" i="9"/>
  <c r="V26" i="9"/>
  <c r="X26" i="9"/>
  <c r="Z26" i="9"/>
  <c r="AB26" i="9"/>
  <c r="AD26" i="9"/>
  <c r="AF26" i="9"/>
  <c r="AH26" i="9"/>
  <c r="AJ26" i="9"/>
  <c r="AJ50" i="9" s="1"/>
  <c r="AL26" i="9"/>
  <c r="AL50" i="9" s="1"/>
  <c r="AN26" i="9"/>
  <c r="AN50" i="9" s="1"/>
  <c r="AP26" i="9"/>
  <c r="AP50" i="9" s="1"/>
  <c r="AR26" i="9"/>
  <c r="AR50" i="9" s="1"/>
  <c r="AT26" i="9"/>
  <c r="AT50" i="9" s="1"/>
  <c r="AV26" i="9"/>
  <c r="AV50" i="9" s="1"/>
  <c r="AX26" i="9"/>
  <c r="AX50" i="9" s="1"/>
  <c r="AZ26" i="9"/>
  <c r="AZ50" i="9" s="1"/>
  <c r="BB26" i="9"/>
  <c r="BB50" i="9" s="1"/>
  <c r="BC26" i="9"/>
  <c r="BD26" i="9"/>
  <c r="BD50" i="9" s="1"/>
  <c r="BE26" i="9"/>
  <c r="BF26" i="9"/>
  <c r="BF50" i="9" s="1"/>
  <c r="BG26" i="9"/>
  <c r="BH26" i="9"/>
  <c r="BH50" i="9" s="1"/>
  <c r="BI26" i="9"/>
  <c r="BJ26" i="9"/>
  <c r="BJ50" i="9" s="1"/>
  <c r="BK26" i="9"/>
  <c r="BL26" i="9"/>
  <c r="BL50" i="9" s="1"/>
  <c r="BM26" i="9"/>
  <c r="BN26" i="9"/>
  <c r="BN50" i="9" s="1"/>
  <c r="BP26" i="9"/>
  <c r="BP50" i="9" s="1"/>
  <c r="BR26" i="9"/>
  <c r="BR50" i="9" s="1"/>
  <c r="BT26" i="9"/>
  <c r="BT50" i="9" s="1"/>
  <c r="CH33" i="9"/>
  <c r="B42" i="9"/>
  <c r="C42" i="9"/>
  <c r="D42" i="9"/>
  <c r="F42" i="9"/>
  <c r="G42" i="9"/>
  <c r="G53" i="9" s="1"/>
  <c r="H42" i="9"/>
  <c r="I42" i="9"/>
  <c r="I53" i="9" s="1"/>
  <c r="J42" i="9"/>
  <c r="K42" i="9"/>
  <c r="K53" i="9" s="1"/>
  <c r="L42" i="9"/>
  <c r="M42" i="9"/>
  <c r="M53" i="9" s="1"/>
  <c r="N42" i="9"/>
  <c r="O42" i="9"/>
  <c r="O53" i="9" s="1"/>
  <c r="P42" i="9"/>
  <c r="Q42" i="9"/>
  <c r="Q53" i="9" s="1"/>
  <c r="R42" i="9"/>
  <c r="S42" i="9"/>
  <c r="S53" i="9" s="1"/>
  <c r="T42" i="9"/>
  <c r="U42" i="9"/>
  <c r="U53" i="9" s="1"/>
  <c r="V42" i="9"/>
  <c r="W42" i="9"/>
  <c r="W53" i="9" s="1"/>
  <c r="X42" i="9"/>
  <c r="Y42" i="9"/>
  <c r="Y53" i="9" s="1"/>
  <c r="Z42" i="9"/>
  <c r="AA42" i="9"/>
  <c r="AA53" i="9" s="1"/>
  <c r="AB42" i="9"/>
  <c r="AC42" i="9"/>
  <c r="AC53" i="9" s="1"/>
  <c r="AD42" i="9"/>
  <c r="AE42" i="9"/>
  <c r="AF42" i="9"/>
  <c r="AG42" i="9"/>
  <c r="AH42" i="9"/>
  <c r="AI42" i="9"/>
  <c r="AJ42" i="9"/>
  <c r="AK42" i="9"/>
  <c r="AL42" i="9"/>
  <c r="AM42" i="9"/>
  <c r="AN42" i="9"/>
  <c r="AO42" i="9"/>
  <c r="AO43" i="9" s="1"/>
  <c r="AP42" i="9"/>
  <c r="AQ42" i="9"/>
  <c r="AQ43" i="9" s="1"/>
  <c r="AR42" i="9"/>
  <c r="AS42" i="9"/>
  <c r="AS43" i="9" s="1"/>
  <c r="AT42" i="9"/>
  <c r="AU42" i="9"/>
  <c r="AU43" i="9" s="1"/>
  <c r="AV42" i="9"/>
  <c r="AW42" i="9"/>
  <c r="AW43" i="9" s="1"/>
  <c r="AX42" i="9"/>
  <c r="AY42" i="9"/>
  <c r="AY43" i="9" s="1"/>
  <c r="AZ42" i="9"/>
  <c r="BA42" i="9"/>
  <c r="BA43" i="9" s="1"/>
  <c r="BB42" i="9"/>
  <c r="BC42" i="9"/>
  <c r="BC43" i="9" s="1"/>
  <c r="BD42" i="9"/>
  <c r="BE42" i="9"/>
  <c r="BE43" i="9" s="1"/>
  <c r="BF42" i="9"/>
  <c r="BG42" i="9"/>
  <c r="BG43" i="9" s="1"/>
  <c r="BH42" i="9"/>
  <c r="BI42" i="9"/>
  <c r="BI43" i="9" s="1"/>
  <c r="BJ42" i="9"/>
  <c r="BK42" i="9"/>
  <c r="BL42" i="9"/>
  <c r="BX43" i="9" s="1"/>
  <c r="BM42" i="9"/>
  <c r="BN42" i="9"/>
  <c r="BO42" i="9"/>
  <c r="BP42" i="9"/>
  <c r="BQ42" i="9"/>
  <c r="BQ43" i="9" s="1"/>
  <c r="BR42" i="9"/>
  <c r="BS42" i="9"/>
  <c r="BS43" i="9" s="1"/>
  <c r="BT42" i="9"/>
  <c r="AD43" i="9"/>
  <c r="AF43" i="9"/>
  <c r="AH43" i="9"/>
  <c r="AJ43" i="9"/>
  <c r="AL43" i="9"/>
  <c r="AN43" i="9"/>
  <c r="AP43" i="9"/>
  <c r="AR43" i="9"/>
  <c r="AT43" i="9"/>
  <c r="AV43" i="9"/>
  <c r="AX43" i="9"/>
  <c r="AZ43" i="9"/>
  <c r="BB43" i="9"/>
  <c r="BD43" i="9"/>
  <c r="BF43" i="9"/>
  <c r="BH43" i="9"/>
  <c r="BJ43" i="9"/>
  <c r="BL43" i="9"/>
  <c r="BN43" i="9"/>
  <c r="BP43" i="9"/>
  <c r="BR43" i="9"/>
  <c r="BT43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BA47" i="9"/>
  <c r="BB47" i="9"/>
  <c r="BC47" i="9"/>
  <c r="BD47" i="9"/>
  <c r="BE47" i="9"/>
  <c r="BF47" i="9"/>
  <c r="BG47" i="9"/>
  <c r="BH47" i="9"/>
  <c r="BI47" i="9"/>
  <c r="BJ47" i="9"/>
  <c r="BK47" i="9"/>
  <c r="BL47" i="9"/>
  <c r="BM47" i="9"/>
  <c r="BN47" i="9"/>
  <c r="BO47" i="9"/>
  <c r="BP47" i="9"/>
  <c r="BQ47" i="9"/>
  <c r="BR47" i="9"/>
  <c r="BS47" i="9"/>
  <c r="BT47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AE48" i="9"/>
  <c r="AF48" i="9"/>
  <c r="AG48" i="9"/>
  <c r="AH48" i="9"/>
  <c r="AI48" i="9"/>
  <c r="AJ48" i="9"/>
  <c r="AK48" i="9"/>
  <c r="AL48" i="9"/>
  <c r="AM48" i="9"/>
  <c r="AN48" i="9"/>
  <c r="AO48" i="9"/>
  <c r="AP48" i="9"/>
  <c r="AQ48" i="9"/>
  <c r="AR48" i="9"/>
  <c r="AS48" i="9"/>
  <c r="AT48" i="9"/>
  <c r="AU48" i="9"/>
  <c r="AV48" i="9"/>
  <c r="AW48" i="9"/>
  <c r="AX48" i="9"/>
  <c r="AY48" i="9"/>
  <c r="AZ48" i="9"/>
  <c r="BA48" i="9"/>
  <c r="BB48" i="9"/>
  <c r="BC48" i="9"/>
  <c r="BD48" i="9"/>
  <c r="BE48" i="9"/>
  <c r="BF48" i="9"/>
  <c r="BG48" i="9"/>
  <c r="BH48" i="9"/>
  <c r="BI48" i="9"/>
  <c r="BJ48" i="9"/>
  <c r="BK48" i="9"/>
  <c r="BL48" i="9"/>
  <c r="BM48" i="9"/>
  <c r="BN48" i="9"/>
  <c r="BO48" i="9"/>
  <c r="BP48" i="9"/>
  <c r="BQ48" i="9"/>
  <c r="BR48" i="9"/>
  <c r="BS48" i="9"/>
  <c r="BT48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BA49" i="9"/>
  <c r="BB49" i="9"/>
  <c r="BC49" i="9"/>
  <c r="BD49" i="9"/>
  <c r="BE49" i="9"/>
  <c r="BF49" i="9"/>
  <c r="BG49" i="9"/>
  <c r="BH49" i="9"/>
  <c r="BI49" i="9"/>
  <c r="BJ49" i="9"/>
  <c r="BK49" i="9"/>
  <c r="BL49" i="9"/>
  <c r="BM49" i="9"/>
  <c r="BN49" i="9"/>
  <c r="BO49" i="9"/>
  <c r="BP49" i="9"/>
  <c r="BQ49" i="9"/>
  <c r="BR49" i="9"/>
  <c r="BS49" i="9"/>
  <c r="BT49" i="9"/>
  <c r="R50" i="9"/>
  <c r="T50" i="9"/>
  <c r="V50" i="9"/>
  <c r="X50" i="9"/>
  <c r="Z50" i="9"/>
  <c r="AB50" i="9"/>
  <c r="AD50" i="9"/>
  <c r="AF50" i="9"/>
  <c r="AH50" i="9"/>
  <c r="BC50" i="9"/>
  <c r="BE50" i="9"/>
  <c r="BG50" i="9"/>
  <c r="BI50" i="9"/>
  <c r="BK50" i="9"/>
  <c r="BM50" i="9"/>
  <c r="F53" i="9"/>
  <c r="H53" i="9"/>
  <c r="J53" i="9"/>
  <c r="L53" i="9"/>
  <c r="N53" i="9"/>
  <c r="P53" i="9"/>
  <c r="R53" i="9"/>
  <c r="T53" i="9"/>
  <c r="V53" i="9"/>
  <c r="X53" i="9"/>
  <c r="Z53" i="9"/>
  <c r="AB53" i="9"/>
  <c r="AD53" i="9"/>
  <c r="AF53" i="9"/>
  <c r="AH53" i="9"/>
  <c r="AJ53" i="9"/>
  <c r="AL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BA53" i="9"/>
  <c r="BB53" i="9"/>
  <c r="BC53" i="9"/>
  <c r="BD53" i="9"/>
  <c r="BE53" i="9"/>
  <c r="BF53" i="9"/>
  <c r="BG53" i="9"/>
  <c r="BH53" i="9"/>
  <c r="BI53" i="9"/>
  <c r="BJ53" i="9"/>
  <c r="BK53" i="9"/>
  <c r="BL53" i="9"/>
  <c r="BM53" i="9"/>
  <c r="BN53" i="9"/>
  <c r="BO53" i="9"/>
  <c r="BP53" i="9"/>
  <c r="BQ53" i="9"/>
  <c r="BR53" i="9"/>
  <c r="BS53" i="9"/>
  <c r="BT53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BA54" i="9"/>
  <c r="BB54" i="9"/>
  <c r="BC54" i="9"/>
  <c r="BD54" i="9"/>
  <c r="BE54" i="9"/>
  <c r="BF54" i="9"/>
  <c r="BG54" i="9"/>
  <c r="BH54" i="9"/>
  <c r="BI54" i="9"/>
  <c r="BJ54" i="9"/>
  <c r="BK54" i="9"/>
  <c r="BL54" i="9"/>
  <c r="BM54" i="9"/>
  <c r="BN54" i="9"/>
  <c r="BO54" i="9"/>
  <c r="BP54" i="9"/>
  <c r="BQ54" i="9"/>
  <c r="BR54" i="9"/>
  <c r="BS54" i="9"/>
  <c r="BT54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BA55" i="9"/>
  <c r="BB55" i="9"/>
  <c r="BC55" i="9"/>
  <c r="BD55" i="9"/>
  <c r="BE55" i="9"/>
  <c r="BF55" i="9"/>
  <c r="BG55" i="9"/>
  <c r="BH55" i="9"/>
  <c r="BI55" i="9"/>
  <c r="BJ55" i="9"/>
  <c r="BK55" i="9"/>
  <c r="BL55" i="9"/>
  <c r="BM55" i="9"/>
  <c r="BN55" i="9"/>
  <c r="BO55" i="9"/>
  <c r="BP55" i="9"/>
  <c r="BQ55" i="9"/>
  <c r="BR55" i="9"/>
  <c r="BS55" i="9"/>
  <c r="BT55" i="9"/>
  <c r="BI58" i="9"/>
  <c r="BJ58" i="9"/>
  <c r="BK58" i="9"/>
  <c r="BL58" i="9"/>
  <c r="BM58" i="9"/>
  <c r="BI60" i="9"/>
  <c r="BJ60" i="9"/>
  <c r="BK60" i="9"/>
  <c r="BL60" i="9"/>
  <c r="BM60" i="9"/>
  <c r="BI62" i="9"/>
  <c r="BJ62" i="9"/>
  <c r="BK62" i="9"/>
  <c r="BL62" i="9"/>
  <c r="BM62" i="9"/>
  <c r="BI63" i="9"/>
  <c r="BJ63" i="9"/>
  <c r="BK63" i="9"/>
  <c r="BL63" i="9"/>
  <c r="BM63" i="9"/>
  <c r="BI64" i="9"/>
  <c r="BJ64" i="9"/>
  <c r="BK64" i="9"/>
  <c r="BL64" i="9"/>
  <c r="BM64" i="9"/>
  <c r="BI66" i="9"/>
  <c r="BJ66" i="9"/>
  <c r="BK66" i="9"/>
  <c r="BL66" i="9"/>
  <c r="BM66" i="9"/>
  <c r="BI67" i="9"/>
  <c r="BJ67" i="9"/>
  <c r="BK67" i="9"/>
  <c r="BL67" i="9"/>
  <c r="BM67" i="9"/>
  <c r="BI68" i="9"/>
  <c r="BJ68" i="9"/>
  <c r="BK68" i="9"/>
  <c r="BL68" i="9"/>
  <c r="BM68" i="9"/>
  <c r="BI69" i="9"/>
  <c r="BJ69" i="9"/>
  <c r="BK69" i="9"/>
  <c r="BL69" i="9"/>
  <c r="BM69" i="9"/>
  <c r="BI70" i="9"/>
  <c r="BJ70" i="9"/>
  <c r="BK70" i="9"/>
  <c r="BL70" i="9"/>
  <c r="BM70" i="9"/>
  <c r="BI71" i="9"/>
  <c r="BJ71" i="9"/>
  <c r="BK71" i="9"/>
  <c r="BL71" i="9"/>
  <c r="BM71" i="9"/>
  <c r="BI72" i="9"/>
  <c r="BJ72" i="9"/>
  <c r="BK72" i="9"/>
  <c r="BL72" i="9"/>
  <c r="BM72" i="9"/>
  <c r="BI73" i="9"/>
  <c r="BJ73" i="9"/>
  <c r="BK73" i="9"/>
  <c r="BL73" i="9"/>
  <c r="BM73" i="9"/>
  <c r="BI74" i="9"/>
  <c r="BJ74" i="9"/>
  <c r="BK74" i="9"/>
  <c r="BL74" i="9"/>
  <c r="BM74" i="9"/>
  <c r="BL82" i="9"/>
  <c r="BM82" i="9"/>
  <c r="BI83" i="9"/>
  <c r="BJ83" i="9"/>
  <c r="BK83" i="9"/>
  <c r="BL83" i="9"/>
  <c r="BM83" i="9"/>
  <c r="BI84" i="9"/>
  <c r="BJ84" i="9"/>
  <c r="BK84" i="9"/>
  <c r="BL84" i="9"/>
  <c r="BM84" i="9"/>
  <c r="BI85" i="9"/>
  <c r="BJ85" i="9"/>
  <c r="BK85" i="9"/>
  <c r="BL85" i="9"/>
  <c r="BM85" i="9"/>
  <c r="BI86" i="9"/>
  <c r="BJ86" i="9"/>
  <c r="BK86" i="9"/>
  <c r="BL86" i="9"/>
  <c r="BM86" i="9"/>
  <c r="BI87" i="9"/>
  <c r="BJ87" i="9"/>
  <c r="BK87" i="9"/>
  <c r="BL87" i="9"/>
  <c r="BM87" i="9"/>
  <c r="BI88" i="9"/>
  <c r="BJ88" i="9"/>
  <c r="BK88" i="9"/>
  <c r="BL88" i="9"/>
  <c r="BM88" i="9"/>
  <c r="BI89" i="9"/>
  <c r="BJ89" i="9"/>
  <c r="BK89" i="9"/>
  <c r="BL89" i="9"/>
  <c r="BM89" i="9"/>
  <c r="BI90" i="9"/>
  <c r="BJ90" i="9"/>
  <c r="BK90" i="9"/>
  <c r="BL90" i="9"/>
  <c r="BM90" i="9"/>
  <c r="BI91" i="9"/>
  <c r="BJ91" i="9"/>
  <c r="BK91" i="9"/>
  <c r="BL91" i="9"/>
  <c r="BM91" i="9"/>
  <c r="D26" i="13"/>
  <c r="E26" i="13" s="1"/>
  <c r="F26" i="13" s="1"/>
  <c r="G26" i="13" s="1"/>
  <c r="H26" i="13" s="1"/>
  <c r="I26" i="13" s="1"/>
  <c r="J26" i="13" s="1"/>
  <c r="K26" i="13" s="1"/>
  <c r="L26" i="13" s="1"/>
  <c r="M26" i="13" s="1"/>
  <c r="N26" i="13" s="1"/>
  <c r="O26" i="13" s="1"/>
  <c r="P26" i="13" s="1"/>
  <c r="Q26" i="13" s="1"/>
  <c r="R26" i="13" s="1"/>
  <c r="S26" i="13" s="1"/>
  <c r="T26" i="13" s="1"/>
  <c r="U26" i="13" s="1"/>
  <c r="V26" i="13" s="1"/>
  <c r="W26" i="13" s="1"/>
  <c r="X26" i="13" s="1"/>
  <c r="Y26" i="13" s="1"/>
  <c r="Z26" i="13" s="1"/>
  <c r="AA26" i="13" s="1"/>
  <c r="AB26" i="13" s="1"/>
  <c r="AC26" i="13" s="1"/>
  <c r="AD26" i="13" s="1"/>
  <c r="AE26" i="13" s="1"/>
  <c r="AF26" i="13" s="1"/>
  <c r="AG26" i="13" s="1"/>
  <c r="AH26" i="13" s="1"/>
  <c r="AI26" i="13" s="1"/>
  <c r="AJ26" i="13" s="1"/>
  <c r="AK26" i="13" s="1"/>
  <c r="AL26" i="13" s="1"/>
  <c r="AM26" i="13" s="1"/>
  <c r="AN26" i="13" s="1"/>
  <c r="AO26" i="13" s="1"/>
  <c r="AP26" i="13" s="1"/>
  <c r="AQ26" i="13" s="1"/>
  <c r="AR26" i="13" s="1"/>
  <c r="AS26" i="13" s="1"/>
  <c r="AT26" i="13" s="1"/>
  <c r="AU26" i="13" s="1"/>
  <c r="AV26" i="13" s="1"/>
  <c r="AW26" i="13" s="1"/>
  <c r="AX26" i="13" s="1"/>
  <c r="AY26" i="13" s="1"/>
  <c r="AZ26" i="13" s="1"/>
  <c r="BA26" i="13" s="1"/>
  <c r="BB26" i="13" s="1"/>
  <c r="BC26" i="13" s="1"/>
  <c r="BE30" i="13"/>
  <c r="C31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AS31" i="13"/>
  <c r="AT31" i="13"/>
  <c r="AU31" i="13"/>
  <c r="AV31" i="13"/>
  <c r="AW31" i="13"/>
  <c r="AX31" i="13"/>
  <c r="AY31" i="13"/>
  <c r="AZ31" i="13"/>
  <c r="BA31" i="13"/>
  <c r="BB31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AM32" i="13"/>
  <c r="AN32" i="13"/>
  <c r="AO32" i="13"/>
  <c r="AP32" i="13"/>
  <c r="AQ32" i="13"/>
  <c r="AR32" i="13"/>
  <c r="AS32" i="13"/>
  <c r="AT32" i="13"/>
  <c r="AU32" i="13"/>
  <c r="AV32" i="13"/>
  <c r="AW32" i="13"/>
  <c r="AX32" i="13"/>
  <c r="AY32" i="13"/>
  <c r="AZ32" i="13"/>
  <c r="BA32" i="13"/>
  <c r="BB32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BE38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AS39" i="13"/>
  <c r="AT39" i="13"/>
  <c r="AU39" i="13"/>
  <c r="AV39" i="13"/>
  <c r="AW39" i="13"/>
  <c r="AX39" i="13"/>
  <c r="AY39" i="13"/>
  <c r="AZ39" i="13"/>
  <c r="BA39" i="13"/>
  <c r="BB39" i="13"/>
  <c r="C40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O61" i="13" s="1"/>
  <c r="AP40" i="13"/>
  <c r="AP61" i="13" s="1"/>
  <c r="AQ40" i="13"/>
  <c r="AQ61" i="13" s="1"/>
  <c r="AR40" i="13"/>
  <c r="AR61" i="13" s="1"/>
  <c r="AS40" i="13"/>
  <c r="AS61" i="13" s="1"/>
  <c r="AT40" i="13"/>
  <c r="AT61" i="13" s="1"/>
  <c r="AU40" i="13"/>
  <c r="AU61" i="13" s="1"/>
  <c r="AV40" i="13"/>
  <c r="AV61" i="13" s="1"/>
  <c r="AW40" i="13"/>
  <c r="AW61" i="13" s="1"/>
  <c r="AX40" i="13"/>
  <c r="AX61" i="13" s="1"/>
  <c r="AY40" i="13"/>
  <c r="AY61" i="13" s="1"/>
  <c r="AZ40" i="13"/>
  <c r="AZ61" i="13" s="1"/>
  <c r="BA40" i="13"/>
  <c r="BA61" i="13" s="1"/>
  <c r="BB40" i="13"/>
  <c r="BB61" i="13" s="1"/>
  <c r="C41" i="13"/>
  <c r="D41" i="13"/>
  <c r="D61" i="13" s="1"/>
  <c r="E41" i="13"/>
  <c r="F41" i="13"/>
  <c r="F61" i="13" s="1"/>
  <c r="G41" i="13"/>
  <c r="H41" i="13"/>
  <c r="H61" i="13" s="1"/>
  <c r="I41" i="13"/>
  <c r="J41" i="13"/>
  <c r="J61" i="13" s="1"/>
  <c r="K41" i="13"/>
  <c r="L41" i="13"/>
  <c r="L61" i="13" s="1"/>
  <c r="M41" i="13"/>
  <c r="N41" i="13"/>
  <c r="N61" i="13" s="1"/>
  <c r="O41" i="13"/>
  <c r="P41" i="13"/>
  <c r="P61" i="13" s="1"/>
  <c r="Q41" i="13"/>
  <c r="R41" i="13"/>
  <c r="R61" i="13" s="1"/>
  <c r="S41" i="13"/>
  <c r="T41" i="13"/>
  <c r="T61" i="13" s="1"/>
  <c r="U41" i="13"/>
  <c r="V41" i="13"/>
  <c r="V61" i="13" s="1"/>
  <c r="W41" i="13"/>
  <c r="X41" i="13"/>
  <c r="X61" i="13" s="1"/>
  <c r="Y41" i="13"/>
  <c r="Z41" i="13"/>
  <c r="Z61" i="13" s="1"/>
  <c r="AA41" i="13"/>
  <c r="AB41" i="13"/>
  <c r="AB61" i="13" s="1"/>
  <c r="AC41" i="13"/>
  <c r="AD41" i="13"/>
  <c r="AD61" i="13" s="1"/>
  <c r="AE41" i="13"/>
  <c r="AF41" i="13"/>
  <c r="AF61" i="13" s="1"/>
  <c r="AG41" i="13"/>
  <c r="BE46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AS47" i="13"/>
  <c r="AT47" i="13"/>
  <c r="AU47" i="13"/>
  <c r="AV47" i="13"/>
  <c r="AW47" i="13"/>
  <c r="AX47" i="13"/>
  <c r="AY47" i="13"/>
  <c r="AZ47" i="13"/>
  <c r="BA47" i="13"/>
  <c r="BB47" i="13"/>
  <c r="C48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AF48" i="13"/>
  <c r="AG48" i="13"/>
  <c r="AH48" i="13"/>
  <c r="AI48" i="13"/>
  <c r="AJ48" i="13"/>
  <c r="AK48" i="13"/>
  <c r="AL48" i="13"/>
  <c r="AM48" i="13"/>
  <c r="AN48" i="13"/>
  <c r="AO48" i="13"/>
  <c r="AP48" i="13"/>
  <c r="AQ48" i="13"/>
  <c r="AR48" i="13"/>
  <c r="AS48" i="13"/>
  <c r="AT48" i="13"/>
  <c r="AU48" i="13"/>
  <c r="AV48" i="13"/>
  <c r="AW48" i="13"/>
  <c r="AX48" i="13"/>
  <c r="AY48" i="13"/>
  <c r="AZ48" i="13"/>
  <c r="BA48" i="13"/>
  <c r="BB48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O60" i="13" s="1"/>
  <c r="AP56" i="13"/>
  <c r="AP60" i="13" s="1"/>
  <c r="AQ56" i="13"/>
  <c r="AQ60" i="13" s="1"/>
  <c r="AR56" i="13"/>
  <c r="AR60" i="13" s="1"/>
  <c r="AS56" i="13"/>
  <c r="AS60" i="13" s="1"/>
  <c r="AT56" i="13"/>
  <c r="AT60" i="13" s="1"/>
  <c r="AU56" i="13"/>
  <c r="AU60" i="13" s="1"/>
  <c r="AV56" i="13"/>
  <c r="AV60" i="13" s="1"/>
  <c r="AW56" i="13"/>
  <c r="AW60" i="13" s="1"/>
  <c r="AX56" i="13"/>
  <c r="AX60" i="13" s="1"/>
  <c r="AY56" i="13"/>
  <c r="AY60" i="13" s="1"/>
  <c r="AZ56" i="13"/>
  <c r="AZ60" i="13" s="1"/>
  <c r="BA56" i="13"/>
  <c r="BA60" i="13" s="1"/>
  <c r="BB56" i="13"/>
  <c r="BB60" i="13" s="1"/>
  <c r="C57" i="13"/>
  <c r="C60" i="13" s="1"/>
  <c r="D57" i="13"/>
  <c r="D60" i="13" s="1"/>
  <c r="E57" i="13"/>
  <c r="E60" i="13" s="1"/>
  <c r="F57" i="13"/>
  <c r="F60" i="13" s="1"/>
  <c r="G57" i="13"/>
  <c r="G60" i="13" s="1"/>
  <c r="H57" i="13"/>
  <c r="H60" i="13" s="1"/>
  <c r="I57" i="13"/>
  <c r="I60" i="13" s="1"/>
  <c r="J57" i="13"/>
  <c r="J60" i="13" s="1"/>
  <c r="K57" i="13"/>
  <c r="K60" i="13" s="1"/>
  <c r="L57" i="13"/>
  <c r="L60" i="13" s="1"/>
  <c r="M57" i="13"/>
  <c r="M60" i="13" s="1"/>
  <c r="N57" i="13"/>
  <c r="N60" i="13" s="1"/>
  <c r="O57" i="13"/>
  <c r="O60" i="13" s="1"/>
  <c r="P57" i="13"/>
  <c r="P60" i="13" s="1"/>
  <c r="Q57" i="13"/>
  <c r="Q60" i="13" s="1"/>
  <c r="R57" i="13"/>
  <c r="R60" i="13" s="1"/>
  <c r="S57" i="13"/>
  <c r="S60" i="13" s="1"/>
  <c r="T57" i="13"/>
  <c r="T60" i="13" s="1"/>
  <c r="U57" i="13"/>
  <c r="U60" i="13" s="1"/>
  <c r="V57" i="13"/>
  <c r="V60" i="13" s="1"/>
  <c r="W57" i="13"/>
  <c r="W60" i="13" s="1"/>
  <c r="X57" i="13"/>
  <c r="X60" i="13" s="1"/>
  <c r="Y57" i="13"/>
  <c r="Y60" i="13" s="1"/>
  <c r="Z57" i="13"/>
  <c r="Z60" i="13" s="1"/>
  <c r="AA57" i="13"/>
  <c r="AA60" i="13" s="1"/>
  <c r="AB57" i="13"/>
  <c r="AB60" i="13" s="1"/>
  <c r="AC57" i="13"/>
  <c r="AC60" i="13" s="1"/>
  <c r="AD57" i="13"/>
  <c r="AD60" i="13" s="1"/>
  <c r="AE57" i="13"/>
  <c r="AE60" i="13" s="1"/>
  <c r="AF57" i="13"/>
  <c r="AF60" i="13" s="1"/>
  <c r="AG57" i="13"/>
  <c r="AG60" i="13" s="1"/>
  <c r="K61" i="13"/>
  <c r="AA61" i="13"/>
  <c r="BG9" i="15"/>
  <c r="BG10" i="15"/>
  <c r="BG11" i="15"/>
  <c r="BG12" i="15"/>
  <c r="BG13" i="15"/>
  <c r="BG14" i="15"/>
  <c r="BG15" i="15"/>
  <c r="BG16" i="15"/>
  <c r="BG18" i="15"/>
  <c r="BG19" i="15"/>
  <c r="BG20" i="15"/>
  <c r="BG21" i="15"/>
  <c r="B22" i="15"/>
  <c r="BG22" i="15"/>
  <c r="BG29" i="15"/>
  <c r="BG30" i="15"/>
  <c r="BG31" i="15"/>
  <c r="BG32" i="15"/>
  <c r="BG33" i="15"/>
  <c r="BG34" i="15"/>
  <c r="BG37" i="15"/>
  <c r="D8" i="6"/>
  <c r="E8" i="6" s="1"/>
  <c r="F8" i="6" s="1"/>
  <c r="G8" i="6" s="1"/>
  <c r="H8" i="6" s="1"/>
  <c r="I8" i="6" s="1"/>
  <c r="J8" i="6" s="1"/>
  <c r="K8" i="6" s="1"/>
  <c r="L8" i="6" s="1"/>
  <c r="M8" i="6" s="1"/>
  <c r="N8" i="6" s="1"/>
  <c r="O8" i="6" s="1"/>
  <c r="P8" i="6" s="1"/>
  <c r="Q8" i="6" s="1"/>
  <c r="R8" i="6" s="1"/>
  <c r="S8" i="6" s="1"/>
  <c r="T8" i="6" s="1"/>
  <c r="U8" i="6" s="1"/>
  <c r="V8" i="6" s="1"/>
  <c r="W8" i="6" s="1"/>
  <c r="X8" i="6" s="1"/>
  <c r="Y8" i="6" s="1"/>
  <c r="Z8" i="6" s="1"/>
  <c r="AA8" i="6" s="1"/>
  <c r="AB8" i="6" s="1"/>
  <c r="AC8" i="6" s="1"/>
  <c r="AD8" i="6" s="1"/>
  <c r="AE8" i="6" s="1"/>
  <c r="AF8" i="6" s="1"/>
  <c r="AG8" i="6" s="1"/>
  <c r="AH8" i="6" s="1"/>
  <c r="AI8" i="6" s="1"/>
  <c r="AJ8" i="6" s="1"/>
  <c r="AK8" i="6" s="1"/>
  <c r="AL8" i="6" s="1"/>
  <c r="AM8" i="6" s="1"/>
  <c r="AN8" i="6" s="1"/>
  <c r="AO8" i="6" s="1"/>
  <c r="AP8" i="6" s="1"/>
  <c r="AQ8" i="6" s="1"/>
  <c r="AR8" i="6" s="1"/>
  <c r="AS8" i="6" s="1"/>
  <c r="AT8" i="6" s="1"/>
  <c r="AU8" i="6" s="1"/>
  <c r="AV8" i="6" s="1"/>
  <c r="AW8" i="6" s="1"/>
  <c r="AX8" i="6" s="1"/>
  <c r="AY8" i="6" s="1"/>
  <c r="AZ8" i="6" s="1"/>
  <c r="BA8" i="6" s="1"/>
  <c r="BB8" i="6" s="1"/>
  <c r="BE9" i="6"/>
  <c r="BF9" i="6"/>
  <c r="BG9" i="6"/>
  <c r="BE10" i="6"/>
  <c r="BF10" i="6"/>
  <c r="BG10" i="6"/>
  <c r="BE11" i="6"/>
  <c r="BF11" i="6"/>
  <c r="BG11" i="6"/>
  <c r="BE12" i="6"/>
  <c r="BF12" i="6"/>
  <c r="BG12" i="6"/>
  <c r="BE13" i="6"/>
  <c r="BF13" i="6"/>
  <c r="BG13" i="6"/>
  <c r="BE14" i="6"/>
  <c r="BF14" i="6"/>
  <c r="BG14" i="6"/>
  <c r="BE15" i="6"/>
  <c r="BF15" i="6"/>
  <c r="BG15" i="6"/>
  <c r="BE16" i="6"/>
  <c r="BF16" i="6"/>
  <c r="BG16" i="6"/>
  <c r="BE18" i="6"/>
  <c r="BF18" i="6"/>
  <c r="BG18" i="6"/>
  <c r="BE19" i="6"/>
  <c r="BF19" i="6"/>
  <c r="BG19" i="6"/>
  <c r="BE20" i="6"/>
  <c r="BF20" i="6"/>
  <c r="BG20" i="6"/>
  <c r="BE21" i="6"/>
  <c r="BF21" i="6"/>
  <c r="BG21" i="6"/>
  <c r="B22" i="6"/>
  <c r="BG22" i="6" s="1"/>
  <c r="BE22" i="6"/>
  <c r="BF22" i="6"/>
  <c r="B23" i="6"/>
  <c r="D23" i="6"/>
  <c r="D46" i="6" s="1"/>
  <c r="F23" i="6"/>
  <c r="J23" i="6"/>
  <c r="N23" i="6"/>
  <c r="R23" i="6"/>
  <c r="V23" i="6"/>
  <c r="Z23" i="6"/>
  <c r="AD23" i="6"/>
  <c r="AH23" i="6"/>
  <c r="AL23" i="6"/>
  <c r="AP23" i="6"/>
  <c r="AT23" i="6"/>
  <c r="AX23" i="6"/>
  <c r="BB23" i="6"/>
  <c r="BE30" i="6"/>
  <c r="BF30" i="6"/>
  <c r="BG30" i="6"/>
  <c r="BE31" i="6"/>
  <c r="BF31" i="6"/>
  <c r="BG31" i="6"/>
  <c r="BE32" i="6"/>
  <c r="BF32" i="6"/>
  <c r="BG32" i="6"/>
  <c r="BE33" i="6"/>
  <c r="BF33" i="6"/>
  <c r="BG33" i="6"/>
  <c r="BE34" i="6"/>
  <c r="BF34" i="6"/>
  <c r="BG34" i="6"/>
  <c r="BE35" i="6"/>
  <c r="BF35" i="6"/>
  <c r="BG35" i="6"/>
  <c r="BE36" i="6"/>
  <c r="BF36" i="6"/>
  <c r="BG36" i="6"/>
  <c r="BE37" i="6"/>
  <c r="BF37" i="6"/>
  <c r="BG37" i="6"/>
  <c r="B38" i="6"/>
  <c r="BE38" i="6"/>
  <c r="BF38" i="6"/>
  <c r="BG38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AO43" i="6"/>
  <c r="AP43" i="6"/>
  <c r="AQ43" i="6"/>
  <c r="AR43" i="6"/>
  <c r="AS43" i="6"/>
  <c r="AT43" i="6"/>
  <c r="AU43" i="6"/>
  <c r="AV43" i="6"/>
  <c r="AW43" i="6"/>
  <c r="AX43" i="6"/>
  <c r="AY43" i="6"/>
  <c r="AZ43" i="6"/>
  <c r="BA43" i="6"/>
  <c r="BB43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AU44" i="6"/>
  <c r="AV44" i="6"/>
  <c r="AW44" i="6"/>
  <c r="AX44" i="6"/>
  <c r="AY44" i="6"/>
  <c r="AZ44" i="6"/>
  <c r="BA44" i="6"/>
  <c r="BB44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AO45" i="6"/>
  <c r="AP45" i="6"/>
  <c r="AQ45" i="6"/>
  <c r="AR45" i="6"/>
  <c r="AS45" i="6"/>
  <c r="AT45" i="6"/>
  <c r="AU45" i="6"/>
  <c r="AV45" i="6"/>
  <c r="AW45" i="6"/>
  <c r="AX45" i="6"/>
  <c r="AY45" i="6"/>
  <c r="AZ45" i="6"/>
  <c r="BA45" i="6"/>
  <c r="BB45" i="6"/>
  <c r="F46" i="6"/>
  <c r="J46" i="6"/>
  <c r="N46" i="6"/>
  <c r="R46" i="6"/>
  <c r="V46" i="6"/>
  <c r="Z46" i="6"/>
  <c r="AD46" i="6"/>
  <c r="AH46" i="6"/>
  <c r="AL46" i="6"/>
  <c r="AP46" i="6"/>
  <c r="AT46" i="6"/>
  <c r="AX46" i="6"/>
  <c r="BB46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V49" i="6"/>
  <c r="W49" i="6"/>
  <c r="X49" i="6"/>
  <c r="Y49" i="6"/>
  <c r="Z49" i="6"/>
  <c r="AA49" i="6"/>
  <c r="AB49" i="6"/>
  <c r="AC49" i="6"/>
  <c r="AD49" i="6"/>
  <c r="AE49" i="6"/>
  <c r="AF49" i="6"/>
  <c r="AG49" i="6"/>
  <c r="AH49" i="6"/>
  <c r="AI49" i="6"/>
  <c r="AJ49" i="6"/>
  <c r="AK49" i="6"/>
  <c r="AL49" i="6"/>
  <c r="AM49" i="6"/>
  <c r="AN49" i="6"/>
  <c r="AO49" i="6"/>
  <c r="AP49" i="6"/>
  <c r="AQ49" i="6"/>
  <c r="AR49" i="6"/>
  <c r="AS49" i="6"/>
  <c r="AT49" i="6"/>
  <c r="AU49" i="6"/>
  <c r="AV49" i="6"/>
  <c r="AW49" i="6"/>
  <c r="AX49" i="6"/>
  <c r="AY49" i="6"/>
  <c r="AZ49" i="6"/>
  <c r="BA49" i="6"/>
  <c r="BB49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AB50" i="6"/>
  <c r="AC50" i="6"/>
  <c r="AD50" i="6"/>
  <c r="AE50" i="6"/>
  <c r="AF50" i="6"/>
  <c r="AG50" i="6"/>
  <c r="AH50" i="6"/>
  <c r="AI50" i="6"/>
  <c r="AJ50" i="6"/>
  <c r="AK50" i="6"/>
  <c r="AL50" i="6"/>
  <c r="AM50" i="6"/>
  <c r="AN50" i="6"/>
  <c r="AO50" i="6"/>
  <c r="AP50" i="6"/>
  <c r="AQ50" i="6"/>
  <c r="AR50" i="6"/>
  <c r="AS50" i="6"/>
  <c r="AT50" i="6"/>
  <c r="AU50" i="6"/>
  <c r="AV50" i="6"/>
  <c r="AW50" i="6"/>
  <c r="AX50" i="6"/>
  <c r="AY50" i="6"/>
  <c r="AZ50" i="6"/>
  <c r="BA50" i="6"/>
  <c r="BB50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AB51" i="6"/>
  <c r="AC51" i="6"/>
  <c r="AD51" i="6"/>
  <c r="AE51" i="6"/>
  <c r="AF51" i="6"/>
  <c r="AG51" i="6"/>
  <c r="AH51" i="6"/>
  <c r="AI51" i="6"/>
  <c r="AJ51" i="6"/>
  <c r="AK51" i="6"/>
  <c r="AL51" i="6"/>
  <c r="AM51" i="6"/>
  <c r="AN51" i="6"/>
  <c r="AO51" i="6"/>
  <c r="AP51" i="6"/>
  <c r="AQ51" i="6"/>
  <c r="AR51" i="6"/>
  <c r="AS51" i="6"/>
  <c r="AT51" i="6"/>
  <c r="AU51" i="6"/>
  <c r="AV51" i="6"/>
  <c r="AW51" i="6"/>
  <c r="AX51" i="6"/>
  <c r="AY51" i="6"/>
  <c r="AZ51" i="6"/>
  <c r="BA51" i="6"/>
  <c r="BB51" i="6"/>
  <c r="BD9" i="3"/>
  <c r="BE9" i="3"/>
  <c r="BF9" i="3"/>
  <c r="BG9" i="3" s="1"/>
  <c r="BD10" i="3"/>
  <c r="BE10" i="3"/>
  <c r="BF10" i="3"/>
  <c r="BG10" i="3" s="1"/>
  <c r="BD11" i="3"/>
  <c r="BE11" i="3"/>
  <c r="BF11" i="3"/>
  <c r="BG11" i="3" s="1"/>
  <c r="BD12" i="3"/>
  <c r="BE12" i="3"/>
  <c r="BF12" i="3"/>
  <c r="BG12" i="3" s="1"/>
  <c r="BD13" i="3"/>
  <c r="BE13" i="3"/>
  <c r="BF13" i="3"/>
  <c r="BG13" i="3" s="1"/>
  <c r="BD14" i="3"/>
  <c r="BE14" i="3"/>
  <c r="BF14" i="3"/>
  <c r="BG14" i="3" s="1"/>
  <c r="BD15" i="3"/>
  <c r="BE15" i="3"/>
  <c r="BF15" i="3"/>
  <c r="BG15" i="3" s="1"/>
  <c r="BD16" i="3"/>
  <c r="BE16" i="3"/>
  <c r="BF16" i="3"/>
  <c r="BG16" i="3" s="1"/>
  <c r="BD17" i="3"/>
  <c r="BF17" i="3"/>
  <c r="BF45" i="3"/>
  <c r="BD18" i="3"/>
  <c r="BE18" i="3"/>
  <c r="BF18" i="3"/>
  <c r="BG18" i="3"/>
  <c r="BD19" i="3"/>
  <c r="BE19" i="3"/>
  <c r="BF19" i="3"/>
  <c r="BG19" i="3"/>
  <c r="BD20" i="3"/>
  <c r="BE20" i="3"/>
  <c r="BF20" i="3"/>
  <c r="BG20" i="3"/>
  <c r="BD21" i="3"/>
  <c r="BE21" i="3"/>
  <c r="BF21" i="3"/>
  <c r="BG21" i="3"/>
  <c r="B22" i="3"/>
  <c r="BD22" i="3"/>
  <c r="BE22" i="3"/>
  <c r="BF22" i="3"/>
  <c r="B23" i="3"/>
  <c r="D23" i="3"/>
  <c r="F23" i="3"/>
  <c r="J23" i="3"/>
  <c r="N23" i="3"/>
  <c r="R23" i="3"/>
  <c r="V23" i="3"/>
  <c r="Z23" i="3"/>
  <c r="Z46" i="3" s="1"/>
  <c r="AD23" i="3"/>
  <c r="AD46" i="3" s="1"/>
  <c r="AH23" i="3"/>
  <c r="AH46" i="3" s="1"/>
  <c r="AL23" i="3"/>
  <c r="AL46" i="3" s="1"/>
  <c r="AP23" i="3"/>
  <c r="AP46" i="3" s="1"/>
  <c r="AT23" i="3"/>
  <c r="AT46" i="3" s="1"/>
  <c r="AX23" i="3"/>
  <c r="AX46" i="3" s="1"/>
  <c r="BB23" i="3"/>
  <c r="BE23" i="3" s="1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D30" i="3"/>
  <c r="BE30" i="3"/>
  <c r="BF30" i="3"/>
  <c r="BG30" i="3" s="1"/>
  <c r="BD31" i="3"/>
  <c r="BE31" i="3"/>
  <c r="BF31" i="3"/>
  <c r="BG31" i="3" s="1"/>
  <c r="BD32" i="3"/>
  <c r="BE32" i="3"/>
  <c r="BF32" i="3"/>
  <c r="BG32" i="3" s="1"/>
  <c r="BD33" i="3"/>
  <c r="BE33" i="3"/>
  <c r="BF33" i="3"/>
  <c r="BG33" i="3" s="1"/>
  <c r="BD34" i="3"/>
  <c r="BE34" i="3"/>
  <c r="BF34" i="3"/>
  <c r="BG34" i="3" s="1"/>
  <c r="BD35" i="3"/>
  <c r="BE35" i="3"/>
  <c r="BF35" i="3"/>
  <c r="BG35" i="3" s="1"/>
  <c r="BD36" i="3"/>
  <c r="BE36" i="3"/>
  <c r="BF36" i="3"/>
  <c r="BG36" i="3" s="1"/>
  <c r="BD37" i="3"/>
  <c r="BE37" i="3"/>
  <c r="BF37" i="3"/>
  <c r="BG37" i="3" s="1"/>
  <c r="B38" i="3"/>
  <c r="BD38" i="3"/>
  <c r="BE38" i="3"/>
  <c r="BF38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F39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F44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F50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F51" i="3"/>
  <c r="BE9" i="4"/>
  <c r="BF9" i="4"/>
  <c r="BG9" i="4"/>
  <c r="BH9" i="4" s="1"/>
  <c r="BE10" i="4"/>
  <c r="BF10" i="4"/>
  <c r="BG10" i="4"/>
  <c r="BH10" i="4" s="1"/>
  <c r="BE11" i="4"/>
  <c r="BF11" i="4"/>
  <c r="BG11" i="4"/>
  <c r="BH11" i="4" s="1"/>
  <c r="BE12" i="4"/>
  <c r="BF12" i="4"/>
  <c r="BG12" i="4"/>
  <c r="BH12" i="4" s="1"/>
  <c r="BE13" i="4"/>
  <c r="BF13" i="4"/>
  <c r="BG13" i="4"/>
  <c r="BH13" i="4" s="1"/>
  <c r="BE14" i="4"/>
  <c r="BF14" i="4"/>
  <c r="BG14" i="4"/>
  <c r="BH14" i="4" s="1"/>
  <c r="BE15" i="4"/>
  <c r="BF15" i="4"/>
  <c r="BG15" i="4"/>
  <c r="BH15" i="4" s="1"/>
  <c r="BE16" i="4"/>
  <c r="BF16" i="4"/>
  <c r="BG16" i="4"/>
  <c r="BH16" i="4" s="1"/>
  <c r="BE17" i="4"/>
  <c r="BF17" i="4"/>
  <c r="BG17" i="4"/>
  <c r="BH17" i="4" s="1"/>
  <c r="BE18" i="4"/>
  <c r="BF18" i="4"/>
  <c r="BG18" i="4"/>
  <c r="BH18" i="4" s="1"/>
  <c r="BE19" i="4"/>
  <c r="BF19" i="4"/>
  <c r="BG19" i="4"/>
  <c r="BH19" i="4" s="1"/>
  <c r="BE20" i="4"/>
  <c r="BF20" i="4"/>
  <c r="BG20" i="4"/>
  <c r="BH20" i="4" s="1"/>
  <c r="BE21" i="4"/>
  <c r="BF21" i="4"/>
  <c r="BG21" i="4"/>
  <c r="BH21" i="4" s="1"/>
  <c r="B22" i="4"/>
  <c r="BE22" i="4"/>
  <c r="BF22" i="4"/>
  <c r="BG22" i="4"/>
  <c r="BH22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E23" i="4" s="1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Z25" i="4"/>
  <c r="AD25" i="4"/>
  <c r="AH25" i="4"/>
  <c r="AL25" i="4"/>
  <c r="AP25" i="4"/>
  <c r="AT25" i="4"/>
  <c r="AX25" i="4"/>
  <c r="BB25" i="4"/>
  <c r="BE31" i="4"/>
  <c r="BF31" i="4"/>
  <c r="BG31" i="4"/>
  <c r="BH31" i="4" s="1"/>
  <c r="BE32" i="4"/>
  <c r="BF32" i="4"/>
  <c r="BG32" i="4"/>
  <c r="BH32" i="4" s="1"/>
  <c r="BE33" i="4"/>
  <c r="BF33" i="4"/>
  <c r="BG33" i="4"/>
  <c r="BH33" i="4" s="1"/>
  <c r="BE34" i="4"/>
  <c r="BF34" i="4"/>
  <c r="BG34" i="4"/>
  <c r="BH34" i="4" s="1"/>
  <c r="BE35" i="4"/>
  <c r="BF35" i="4"/>
  <c r="BG35" i="4"/>
  <c r="BH35" i="4" s="1"/>
  <c r="BE36" i="4"/>
  <c r="BF36" i="4"/>
  <c r="BG36" i="4"/>
  <c r="BH36" i="4" s="1"/>
  <c r="BE37" i="4"/>
  <c r="BF37" i="4"/>
  <c r="BG37" i="4"/>
  <c r="BH37" i="4" s="1"/>
  <c r="BE38" i="4"/>
  <c r="BF38" i="4"/>
  <c r="BG38" i="4"/>
  <c r="BH38" i="4" s="1"/>
  <c r="B39" i="4"/>
  <c r="BE39" i="4"/>
  <c r="BF39" i="4"/>
  <c r="BG39" i="4"/>
  <c r="BH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AY40" i="4"/>
  <c r="AZ40" i="4"/>
  <c r="BA40" i="4"/>
  <c r="BB40" i="4"/>
  <c r="BG40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AX44" i="4"/>
  <c r="AY44" i="4"/>
  <c r="AZ44" i="4"/>
  <c r="BA44" i="4"/>
  <c r="BB44" i="4"/>
  <c r="BC44" i="4"/>
  <c r="BG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W45" i="4"/>
  <c r="AX45" i="4"/>
  <c r="AY45" i="4"/>
  <c r="AZ45" i="4"/>
  <c r="BA45" i="4"/>
  <c r="BB45" i="4"/>
  <c r="BC45" i="4"/>
  <c r="BG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B46" i="4"/>
  <c r="BC46" i="4"/>
  <c r="BG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AG47" i="4"/>
  <c r="AH47" i="4"/>
  <c r="AI47" i="4"/>
  <c r="AJ47" i="4"/>
  <c r="AK47" i="4"/>
  <c r="AL47" i="4"/>
  <c r="AM47" i="4"/>
  <c r="AN47" i="4"/>
  <c r="AO47" i="4"/>
  <c r="AP47" i="4"/>
  <c r="AQ47" i="4"/>
  <c r="AR47" i="4"/>
  <c r="AS47" i="4"/>
  <c r="AT47" i="4"/>
  <c r="AU47" i="4"/>
  <c r="AV47" i="4"/>
  <c r="AW47" i="4"/>
  <c r="AX47" i="4"/>
  <c r="AY47" i="4"/>
  <c r="AZ47" i="4"/>
  <c r="BA47" i="4"/>
  <c r="BB47" i="4"/>
  <c r="BC47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W50" i="4"/>
  <c r="AX50" i="4"/>
  <c r="AY50" i="4"/>
  <c r="AZ50" i="4"/>
  <c r="BA50" i="4"/>
  <c r="BB50" i="4"/>
  <c r="BC50" i="4"/>
  <c r="BG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AX51" i="4"/>
  <c r="AY51" i="4"/>
  <c r="AZ51" i="4"/>
  <c r="BA51" i="4"/>
  <c r="BB51" i="4"/>
  <c r="BC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AV52" i="4"/>
  <c r="AW52" i="4"/>
  <c r="AX52" i="4"/>
  <c r="AY52" i="4"/>
  <c r="AZ52" i="4"/>
  <c r="BA52" i="4"/>
  <c r="BB52" i="4"/>
  <c r="BC52" i="4"/>
  <c r="BG52" i="4"/>
  <c r="AQ76" i="4"/>
  <c r="D7" i="7"/>
  <c r="E7" i="7"/>
  <c r="F7" i="7" s="1"/>
  <c r="G7" i="7" s="1"/>
  <c r="H7" i="7" s="1"/>
  <c r="I7" i="7" s="1"/>
  <c r="BE9" i="7"/>
  <c r="BF9" i="7"/>
  <c r="BG9" i="7"/>
  <c r="BH9" i="7"/>
  <c r="BE10" i="7"/>
  <c r="BF10" i="7"/>
  <c r="BG10" i="7"/>
  <c r="BH10" i="7"/>
  <c r="BE11" i="7"/>
  <c r="BF11" i="7"/>
  <c r="BG11" i="7"/>
  <c r="BH11" i="7"/>
  <c r="BE12" i="7"/>
  <c r="BF12" i="7"/>
  <c r="BG12" i="7"/>
  <c r="BH12" i="7"/>
  <c r="BE13" i="7"/>
  <c r="BF13" i="7"/>
  <c r="BG13" i="7"/>
  <c r="BH13" i="7"/>
  <c r="BE14" i="7"/>
  <c r="BF14" i="7"/>
  <c r="BG14" i="7"/>
  <c r="BH14" i="7"/>
  <c r="BE15" i="7"/>
  <c r="BF15" i="7"/>
  <c r="BG15" i="7"/>
  <c r="BH15" i="7"/>
  <c r="BE16" i="7"/>
  <c r="BF16" i="7"/>
  <c r="BG16" i="7"/>
  <c r="BH16" i="7"/>
  <c r="BE17" i="7"/>
  <c r="BF17" i="7"/>
  <c r="BG17" i="7"/>
  <c r="BH17" i="7"/>
  <c r="BE18" i="7"/>
  <c r="BF18" i="7"/>
  <c r="BG18" i="7"/>
  <c r="BH18" i="7"/>
  <c r="BE19" i="7"/>
  <c r="BF19" i="7"/>
  <c r="BG19" i="7"/>
  <c r="BH19" i="7"/>
  <c r="BE20" i="7"/>
  <c r="BF20" i="7"/>
  <c r="BG20" i="7"/>
  <c r="BH20" i="7"/>
  <c r="BE21" i="7"/>
  <c r="BF21" i="7"/>
  <c r="BG21" i="7"/>
  <c r="BH21" i="7"/>
  <c r="B22" i="7"/>
  <c r="BE22" i="7"/>
  <c r="BF22" i="7"/>
  <c r="BG22" i="7"/>
  <c r="BH22" i="7" s="1"/>
  <c r="B23" i="7"/>
  <c r="C23" i="7" s="1"/>
  <c r="D23" i="7"/>
  <c r="D25" i="7" s="1"/>
  <c r="H23" i="7"/>
  <c r="H25" i="7" s="1"/>
  <c r="L23" i="7"/>
  <c r="L25" i="7" s="1"/>
  <c r="P23" i="7"/>
  <c r="P25" i="7" s="1"/>
  <c r="T23" i="7"/>
  <c r="T25" i="7" s="1"/>
  <c r="X23" i="7"/>
  <c r="X25" i="7" s="1"/>
  <c r="AB23" i="7"/>
  <c r="AB25" i="7" s="1"/>
  <c r="AF23" i="7"/>
  <c r="AF25" i="7" s="1"/>
  <c r="AJ23" i="7"/>
  <c r="AJ25" i="7" s="1"/>
  <c r="AN23" i="7"/>
  <c r="AN25" i="7" s="1"/>
  <c r="AR23" i="7"/>
  <c r="AR25" i="7" s="1"/>
  <c r="AV23" i="7"/>
  <c r="AV25" i="7" s="1"/>
  <c r="AZ23" i="7"/>
  <c r="AZ25" i="7" s="1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AG24" i="7"/>
  <c r="AH24" i="7"/>
  <c r="AI24" i="7"/>
  <c r="AJ24" i="7"/>
  <c r="AK24" i="7"/>
  <c r="AL24" i="7"/>
  <c r="AM24" i="7"/>
  <c r="AN24" i="7"/>
  <c r="AO24" i="7"/>
  <c r="AP24" i="7"/>
  <c r="AQ24" i="7"/>
  <c r="AR24" i="7"/>
  <c r="AS24" i="7"/>
  <c r="AT24" i="7"/>
  <c r="AU24" i="7"/>
  <c r="AV24" i="7"/>
  <c r="AW24" i="7"/>
  <c r="AX24" i="7"/>
  <c r="AY24" i="7"/>
  <c r="AZ24" i="7"/>
  <c r="BA24" i="7"/>
  <c r="BB24" i="7"/>
  <c r="D29" i="7"/>
  <c r="E29" i="7"/>
  <c r="F29" i="7" s="1"/>
  <c r="G29" i="7" s="1"/>
  <c r="H29" i="7" s="1"/>
  <c r="I29" i="7" s="1"/>
  <c r="J29" i="7" s="1"/>
  <c r="K29" i="7" s="1"/>
  <c r="BE31" i="7"/>
  <c r="BF31" i="7"/>
  <c r="BG31" i="7"/>
  <c r="BH31" i="7"/>
  <c r="BE32" i="7"/>
  <c r="BF32" i="7"/>
  <c r="BG32" i="7"/>
  <c r="BH32" i="7"/>
  <c r="BE33" i="7"/>
  <c r="BF33" i="7"/>
  <c r="BG33" i="7"/>
  <c r="BH33" i="7"/>
  <c r="BE34" i="7"/>
  <c r="BF34" i="7"/>
  <c r="BG34" i="7"/>
  <c r="BH34" i="7"/>
  <c r="BE35" i="7"/>
  <c r="BF35" i="7"/>
  <c r="BG35" i="7"/>
  <c r="BH35" i="7"/>
  <c r="BE36" i="7"/>
  <c r="BF36" i="7"/>
  <c r="BG36" i="7"/>
  <c r="BH36" i="7"/>
  <c r="BE37" i="7"/>
  <c r="BF37" i="7"/>
  <c r="BG37" i="7"/>
  <c r="BH37" i="7"/>
  <c r="BE38" i="7"/>
  <c r="BF38" i="7"/>
  <c r="BG38" i="7"/>
  <c r="BH38" i="7"/>
  <c r="B39" i="7"/>
  <c r="BE39" i="7"/>
  <c r="BF39" i="7"/>
  <c r="BG39" i="7"/>
  <c r="BH39" i="7" s="1"/>
  <c r="C40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B40" i="7"/>
  <c r="AC40" i="7"/>
  <c r="AD40" i="7"/>
  <c r="AE40" i="7"/>
  <c r="AF40" i="7"/>
  <c r="AG40" i="7"/>
  <c r="AH40" i="7"/>
  <c r="AI40" i="7"/>
  <c r="AJ40" i="7"/>
  <c r="AK40" i="7"/>
  <c r="AL40" i="7"/>
  <c r="AM40" i="7"/>
  <c r="AN40" i="7"/>
  <c r="AO40" i="7"/>
  <c r="AP40" i="7"/>
  <c r="AQ40" i="7"/>
  <c r="AR40" i="7"/>
  <c r="AS40" i="7"/>
  <c r="AT40" i="7"/>
  <c r="AU40" i="7"/>
  <c r="AV40" i="7"/>
  <c r="AW40" i="7"/>
  <c r="AX40" i="7"/>
  <c r="AY40" i="7"/>
  <c r="AZ40" i="7"/>
  <c r="BA40" i="7"/>
  <c r="BB40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Y44" i="7"/>
  <c r="Z44" i="7"/>
  <c r="AA44" i="7"/>
  <c r="AB44" i="7"/>
  <c r="AC44" i="7"/>
  <c r="AD44" i="7"/>
  <c r="AE44" i="7"/>
  <c r="AF44" i="7"/>
  <c r="AG44" i="7"/>
  <c r="AH44" i="7"/>
  <c r="AI44" i="7"/>
  <c r="AJ44" i="7"/>
  <c r="AK44" i="7"/>
  <c r="AL44" i="7"/>
  <c r="AM44" i="7"/>
  <c r="AN44" i="7"/>
  <c r="AO44" i="7"/>
  <c r="AP44" i="7"/>
  <c r="AQ44" i="7"/>
  <c r="AR44" i="7"/>
  <c r="AS44" i="7"/>
  <c r="AT44" i="7"/>
  <c r="AU44" i="7"/>
  <c r="AV44" i="7"/>
  <c r="AW44" i="7"/>
  <c r="AX44" i="7"/>
  <c r="AY44" i="7"/>
  <c r="AZ44" i="7"/>
  <c r="BA44" i="7"/>
  <c r="BB44" i="7"/>
  <c r="BG44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AA45" i="7"/>
  <c r="AB45" i="7"/>
  <c r="AC45" i="7"/>
  <c r="AD45" i="7"/>
  <c r="AE45" i="7"/>
  <c r="AF45" i="7"/>
  <c r="AG45" i="7"/>
  <c r="AH45" i="7"/>
  <c r="AI45" i="7"/>
  <c r="AJ45" i="7"/>
  <c r="AK45" i="7"/>
  <c r="AL45" i="7"/>
  <c r="AM45" i="7"/>
  <c r="AN45" i="7"/>
  <c r="AO45" i="7"/>
  <c r="AP45" i="7"/>
  <c r="AQ45" i="7"/>
  <c r="AR45" i="7"/>
  <c r="AS45" i="7"/>
  <c r="AT45" i="7"/>
  <c r="AU45" i="7"/>
  <c r="AV45" i="7"/>
  <c r="AW45" i="7"/>
  <c r="AX45" i="7"/>
  <c r="AY45" i="7"/>
  <c r="AZ45" i="7"/>
  <c r="BA45" i="7"/>
  <c r="BB45" i="7"/>
  <c r="BG45" i="7"/>
  <c r="C46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V46" i="7"/>
  <c r="W46" i="7"/>
  <c r="X46" i="7"/>
  <c r="Y46" i="7"/>
  <c r="Z46" i="7"/>
  <c r="AA46" i="7"/>
  <c r="AB46" i="7"/>
  <c r="AC46" i="7"/>
  <c r="AD46" i="7"/>
  <c r="AE46" i="7"/>
  <c r="AF46" i="7"/>
  <c r="AG46" i="7"/>
  <c r="AH46" i="7"/>
  <c r="AI46" i="7"/>
  <c r="AJ46" i="7"/>
  <c r="AK46" i="7"/>
  <c r="AL46" i="7"/>
  <c r="AM46" i="7"/>
  <c r="AN46" i="7"/>
  <c r="AO46" i="7"/>
  <c r="AP46" i="7"/>
  <c r="AQ46" i="7"/>
  <c r="AR46" i="7"/>
  <c r="AS46" i="7"/>
  <c r="AT46" i="7"/>
  <c r="AU46" i="7"/>
  <c r="AV46" i="7"/>
  <c r="AW46" i="7"/>
  <c r="AX46" i="7"/>
  <c r="AY46" i="7"/>
  <c r="AZ46" i="7"/>
  <c r="BA46" i="7"/>
  <c r="BB46" i="7"/>
  <c r="BG46" i="7"/>
  <c r="D47" i="7"/>
  <c r="H47" i="7"/>
  <c r="L47" i="7"/>
  <c r="P47" i="7"/>
  <c r="T47" i="7"/>
  <c r="X47" i="7"/>
  <c r="AB47" i="7"/>
  <c r="AF47" i="7"/>
  <c r="AJ47" i="7"/>
  <c r="AN47" i="7"/>
  <c r="AR47" i="7"/>
  <c r="AV47" i="7"/>
  <c r="AZ47" i="7"/>
  <c r="C50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V50" i="7"/>
  <c r="W50" i="7"/>
  <c r="X50" i="7"/>
  <c r="Y50" i="7"/>
  <c r="Z50" i="7"/>
  <c r="AA50" i="7"/>
  <c r="AB50" i="7"/>
  <c r="AC50" i="7"/>
  <c r="AD50" i="7"/>
  <c r="AE50" i="7"/>
  <c r="AF50" i="7"/>
  <c r="AG50" i="7"/>
  <c r="AH50" i="7"/>
  <c r="AI50" i="7"/>
  <c r="AJ50" i="7"/>
  <c r="AK50" i="7"/>
  <c r="AL50" i="7"/>
  <c r="AM50" i="7"/>
  <c r="AN50" i="7"/>
  <c r="AO50" i="7"/>
  <c r="AP50" i="7"/>
  <c r="AQ50" i="7"/>
  <c r="AR50" i="7"/>
  <c r="AS50" i="7"/>
  <c r="AT50" i="7"/>
  <c r="AU50" i="7"/>
  <c r="AV50" i="7"/>
  <c r="AW50" i="7"/>
  <c r="AX50" i="7"/>
  <c r="AY50" i="7"/>
  <c r="AZ50" i="7"/>
  <c r="BA50" i="7"/>
  <c r="BB50" i="7"/>
  <c r="C51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V51" i="7"/>
  <c r="W51" i="7"/>
  <c r="X51" i="7"/>
  <c r="Y51" i="7"/>
  <c r="Z51" i="7"/>
  <c r="AA51" i="7"/>
  <c r="AB51" i="7"/>
  <c r="AC51" i="7"/>
  <c r="AD51" i="7"/>
  <c r="AE51" i="7"/>
  <c r="AF51" i="7"/>
  <c r="AG51" i="7"/>
  <c r="AH51" i="7"/>
  <c r="AI51" i="7"/>
  <c r="AJ51" i="7"/>
  <c r="AK51" i="7"/>
  <c r="AL51" i="7"/>
  <c r="AM51" i="7"/>
  <c r="AN51" i="7"/>
  <c r="AO51" i="7"/>
  <c r="AP51" i="7"/>
  <c r="AQ51" i="7"/>
  <c r="AR51" i="7"/>
  <c r="AS51" i="7"/>
  <c r="AT51" i="7"/>
  <c r="AU51" i="7"/>
  <c r="AV51" i="7"/>
  <c r="AW51" i="7"/>
  <c r="AX51" i="7"/>
  <c r="AY51" i="7"/>
  <c r="AZ51" i="7"/>
  <c r="BA51" i="7"/>
  <c r="BB51" i="7"/>
  <c r="BG51" i="7"/>
  <c r="C52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Z52" i="7"/>
  <c r="AA52" i="7"/>
  <c r="AB52" i="7"/>
  <c r="AC52" i="7"/>
  <c r="AD52" i="7"/>
  <c r="AE52" i="7"/>
  <c r="AF52" i="7"/>
  <c r="AG52" i="7"/>
  <c r="AH52" i="7"/>
  <c r="AI52" i="7"/>
  <c r="AJ52" i="7"/>
  <c r="AK52" i="7"/>
  <c r="AL52" i="7"/>
  <c r="AM52" i="7"/>
  <c r="AN52" i="7"/>
  <c r="AO52" i="7"/>
  <c r="AP52" i="7"/>
  <c r="AQ52" i="7"/>
  <c r="AR52" i="7"/>
  <c r="AS52" i="7"/>
  <c r="AT52" i="7"/>
  <c r="AU52" i="7"/>
  <c r="AV52" i="7"/>
  <c r="AW52" i="7"/>
  <c r="AX52" i="7"/>
  <c r="AY52" i="7"/>
  <c r="AZ52" i="7"/>
  <c r="BA52" i="7"/>
  <c r="BB52" i="7"/>
  <c r="BG52" i="7"/>
  <c r="C54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V54" i="7"/>
  <c r="W54" i="7"/>
  <c r="X54" i="7"/>
  <c r="Y54" i="7"/>
  <c r="Z54" i="7"/>
  <c r="AA54" i="7"/>
  <c r="AB54" i="7"/>
  <c r="AC54" i="7"/>
  <c r="AD54" i="7"/>
  <c r="AE54" i="7"/>
  <c r="AF54" i="7"/>
  <c r="AG54" i="7"/>
  <c r="AH54" i="7"/>
  <c r="AI54" i="7"/>
  <c r="AJ54" i="7"/>
  <c r="AK54" i="7"/>
  <c r="AL54" i="7"/>
  <c r="C55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V55" i="7"/>
  <c r="W55" i="7"/>
  <c r="X55" i="7"/>
  <c r="Y55" i="7"/>
  <c r="Z55" i="7"/>
  <c r="AA55" i="7"/>
  <c r="AB55" i="7"/>
  <c r="AC55" i="7"/>
  <c r="AD55" i="7"/>
  <c r="AE55" i="7"/>
  <c r="AF55" i="7"/>
  <c r="AG55" i="7"/>
  <c r="AH55" i="7"/>
  <c r="AI55" i="7"/>
  <c r="AJ55" i="7"/>
  <c r="AK55" i="7"/>
  <c r="AL55" i="7"/>
  <c r="BF9" i="14"/>
  <c r="BH9" i="14"/>
  <c r="BI9" i="14" s="1"/>
  <c r="BF10" i="14"/>
  <c r="BH10" i="14"/>
  <c r="BI10" i="14"/>
  <c r="BF11" i="14"/>
  <c r="BH11" i="14"/>
  <c r="BI11" i="14" s="1"/>
  <c r="BF12" i="14"/>
  <c r="BH12" i="14"/>
  <c r="BI12" i="14"/>
  <c r="BF13" i="14"/>
  <c r="BH13" i="14"/>
  <c r="BI13" i="14" s="1"/>
  <c r="BF14" i="14"/>
  <c r="BH14" i="14"/>
  <c r="BI14" i="14"/>
  <c r="BF15" i="14"/>
  <c r="BH15" i="14"/>
  <c r="BI15" i="14" s="1"/>
  <c r="BF16" i="14"/>
  <c r="BH16" i="14"/>
  <c r="BI16" i="14"/>
  <c r="BF17" i="14"/>
  <c r="BH17" i="14"/>
  <c r="BI17" i="14" s="1"/>
  <c r="BF18" i="14"/>
  <c r="BH18" i="14"/>
  <c r="BI18" i="14"/>
  <c r="BF19" i="14"/>
  <c r="BH19" i="14"/>
  <c r="BI19" i="14" s="1"/>
  <c r="BF20" i="14"/>
  <c r="BH20" i="14"/>
  <c r="BI20" i="14"/>
  <c r="BF21" i="14"/>
  <c r="BH21" i="14"/>
  <c r="BI21" i="14" s="1"/>
  <c r="B22" i="14"/>
  <c r="BF22" i="14"/>
  <c r="BH22" i="14"/>
  <c r="BI22" i="14" s="1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Y23" i="14"/>
  <c r="Z23" i="14"/>
  <c r="AA23" i="14"/>
  <c r="AB23" i="14"/>
  <c r="AC23" i="14"/>
  <c r="AD23" i="14"/>
  <c r="AE23" i="14"/>
  <c r="AF23" i="14"/>
  <c r="AG23" i="14"/>
  <c r="AH23" i="14"/>
  <c r="AI23" i="14"/>
  <c r="AJ23" i="14"/>
  <c r="AK23" i="14"/>
  <c r="AL23" i="14"/>
  <c r="AM23" i="14"/>
  <c r="AN23" i="14"/>
  <c r="AO23" i="14"/>
  <c r="AP23" i="14"/>
  <c r="AQ23" i="14"/>
  <c r="AR23" i="14"/>
  <c r="AS23" i="14"/>
  <c r="AT23" i="14"/>
  <c r="AU23" i="14"/>
  <c r="AV23" i="14"/>
  <c r="AW23" i="14"/>
  <c r="AX23" i="14"/>
  <c r="AY23" i="14"/>
  <c r="AZ23" i="14"/>
  <c r="BF29" i="14"/>
  <c r="BH29" i="14"/>
  <c r="BI29" i="14" s="1"/>
  <c r="BF30" i="14"/>
  <c r="BH30" i="14"/>
  <c r="BI30" i="14"/>
  <c r="BF31" i="14"/>
  <c r="BH31" i="14"/>
  <c r="BI31" i="14" s="1"/>
  <c r="BF32" i="14"/>
  <c r="BH32" i="14"/>
  <c r="BI32" i="14"/>
  <c r="BF33" i="14"/>
  <c r="BH33" i="14"/>
  <c r="BI33" i="14" s="1"/>
  <c r="BF34" i="14"/>
  <c r="BH34" i="14"/>
  <c r="BI34" i="14"/>
  <c r="BF35" i="14"/>
  <c r="BH35" i="14"/>
  <c r="BI35" i="14" s="1"/>
  <c r="BF36" i="14"/>
  <c r="BH36" i="14"/>
  <c r="BI36" i="14"/>
  <c r="B37" i="14"/>
  <c r="BF37" i="14"/>
  <c r="BH37" i="14"/>
  <c r="BI37" i="14"/>
  <c r="D38" i="14"/>
  <c r="E38" i="14"/>
  <c r="F38" i="14"/>
  <c r="G38" i="14"/>
  <c r="H38" i="14"/>
  <c r="I38" i="14"/>
  <c r="J38" i="14"/>
  <c r="K38" i="14"/>
  <c r="L38" i="14"/>
  <c r="M38" i="14"/>
  <c r="N38" i="14"/>
  <c r="O38" i="14"/>
  <c r="P38" i="14"/>
  <c r="Q38" i="14"/>
  <c r="R38" i="14"/>
  <c r="S38" i="14"/>
  <c r="T38" i="14"/>
  <c r="U38" i="14"/>
  <c r="V38" i="14"/>
  <c r="W38" i="14"/>
  <c r="X38" i="14"/>
  <c r="Y38" i="14"/>
  <c r="Z38" i="14"/>
  <c r="AA38" i="14"/>
  <c r="AB38" i="14"/>
  <c r="AC38" i="14"/>
  <c r="AD38" i="14"/>
  <c r="AE38" i="14"/>
  <c r="AF38" i="14"/>
  <c r="AG38" i="14"/>
  <c r="AH38" i="14"/>
  <c r="AI38" i="14"/>
  <c r="AJ38" i="14"/>
  <c r="AK38" i="14"/>
  <c r="AL38" i="14"/>
  <c r="AM38" i="14"/>
  <c r="AN38" i="14"/>
  <c r="AO38" i="14"/>
  <c r="AP38" i="14"/>
  <c r="AQ38" i="14"/>
  <c r="AR38" i="14"/>
  <c r="AS38" i="14"/>
  <c r="AT38" i="14"/>
  <c r="AU38" i="14"/>
  <c r="AV38" i="14"/>
  <c r="AW38" i="14"/>
  <c r="AX38" i="14"/>
  <c r="AY38" i="14"/>
  <c r="AZ38" i="14"/>
  <c r="C42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AJ42" i="14"/>
  <c r="AK42" i="14"/>
  <c r="AL42" i="14"/>
  <c r="AM42" i="14"/>
  <c r="AN42" i="14"/>
  <c r="AO42" i="14"/>
  <c r="AP42" i="14"/>
  <c r="AQ42" i="14"/>
  <c r="AR42" i="14"/>
  <c r="AS42" i="14"/>
  <c r="AT42" i="14"/>
  <c r="AU42" i="14"/>
  <c r="AV42" i="14"/>
  <c r="AW42" i="14"/>
  <c r="AX42" i="14"/>
  <c r="AY42" i="14"/>
  <c r="AZ42" i="14"/>
  <c r="BA42" i="14"/>
  <c r="BB42" i="14"/>
  <c r="BC42" i="14"/>
  <c r="C43" i="14"/>
  <c r="D43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Y43" i="14"/>
  <c r="Z43" i="14"/>
  <c r="AA43" i="14"/>
  <c r="AB43" i="14"/>
  <c r="AC43" i="14"/>
  <c r="AD43" i="14"/>
  <c r="AE43" i="14"/>
  <c r="AF43" i="14"/>
  <c r="AG43" i="14"/>
  <c r="AH43" i="14"/>
  <c r="AI43" i="14"/>
  <c r="AJ43" i="14"/>
  <c r="AK43" i="14"/>
  <c r="AL43" i="14"/>
  <c r="AM43" i="14"/>
  <c r="AN43" i="14"/>
  <c r="AO43" i="14"/>
  <c r="AP43" i="14"/>
  <c r="AQ43" i="14"/>
  <c r="AR43" i="14"/>
  <c r="AS43" i="14"/>
  <c r="AT43" i="14"/>
  <c r="AU43" i="14"/>
  <c r="AV43" i="14"/>
  <c r="AW43" i="14"/>
  <c r="AX43" i="14"/>
  <c r="AY43" i="14"/>
  <c r="AZ43" i="14"/>
  <c r="BA43" i="14"/>
  <c r="BB43" i="14"/>
  <c r="BC43" i="14"/>
  <c r="C44" i="14"/>
  <c r="D44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V44" i="14"/>
  <c r="W44" i="14"/>
  <c r="X44" i="14"/>
  <c r="Y44" i="14"/>
  <c r="Z44" i="14"/>
  <c r="AA44" i="14"/>
  <c r="AB44" i="14"/>
  <c r="AC44" i="14"/>
  <c r="AD44" i="14"/>
  <c r="AE44" i="14"/>
  <c r="AF44" i="14"/>
  <c r="AG44" i="14"/>
  <c r="AH44" i="14"/>
  <c r="AI44" i="14"/>
  <c r="AJ44" i="14"/>
  <c r="AK44" i="14"/>
  <c r="AL44" i="14"/>
  <c r="AM44" i="14"/>
  <c r="AN44" i="14"/>
  <c r="AO44" i="14"/>
  <c r="AP44" i="14"/>
  <c r="AQ44" i="14"/>
  <c r="AR44" i="14"/>
  <c r="AS44" i="14"/>
  <c r="AT44" i="14"/>
  <c r="AU44" i="14"/>
  <c r="AV44" i="14"/>
  <c r="AW44" i="14"/>
  <c r="AX44" i="14"/>
  <c r="AY44" i="14"/>
  <c r="AZ44" i="14"/>
  <c r="BA44" i="14"/>
  <c r="BB44" i="14"/>
  <c r="BC44" i="14"/>
  <c r="C47" i="14"/>
  <c r="D47" i="14"/>
  <c r="E47" i="14"/>
  <c r="F47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U47" i="14"/>
  <c r="V47" i="14"/>
  <c r="W47" i="14"/>
  <c r="X47" i="14"/>
  <c r="Y47" i="14"/>
  <c r="Z47" i="14"/>
  <c r="AA47" i="14"/>
  <c r="AB47" i="14"/>
  <c r="AC47" i="14"/>
  <c r="AD47" i="14"/>
  <c r="AE47" i="14"/>
  <c r="AF47" i="14"/>
  <c r="AG47" i="14"/>
  <c r="AH47" i="14"/>
  <c r="AI47" i="14"/>
  <c r="AJ47" i="14"/>
  <c r="AK47" i="14"/>
  <c r="AL47" i="14"/>
  <c r="AM47" i="14"/>
  <c r="AN47" i="14"/>
  <c r="AO47" i="14"/>
  <c r="AP47" i="14"/>
  <c r="AQ47" i="14"/>
  <c r="AR47" i="14"/>
  <c r="AS47" i="14"/>
  <c r="AT47" i="14"/>
  <c r="AU47" i="14"/>
  <c r="AV47" i="14"/>
  <c r="AW47" i="14"/>
  <c r="AX47" i="14"/>
  <c r="AY47" i="14"/>
  <c r="AZ47" i="14"/>
  <c r="BA47" i="14"/>
  <c r="BB47" i="14"/>
  <c r="BC47" i="14"/>
  <c r="C48" i="14"/>
  <c r="D48" i="14"/>
  <c r="E48" i="14"/>
  <c r="F48" i="14"/>
  <c r="G48" i="14"/>
  <c r="H48" i="14"/>
  <c r="I48" i="14"/>
  <c r="J48" i="14"/>
  <c r="K48" i="14"/>
  <c r="L48" i="14"/>
  <c r="M48" i="14"/>
  <c r="N48" i="14"/>
  <c r="O48" i="14"/>
  <c r="P48" i="14"/>
  <c r="Q48" i="14"/>
  <c r="R48" i="14"/>
  <c r="S48" i="14"/>
  <c r="T48" i="14"/>
  <c r="U48" i="14"/>
  <c r="V48" i="14"/>
  <c r="W48" i="14"/>
  <c r="X48" i="14"/>
  <c r="Y48" i="14"/>
  <c r="Z48" i="14"/>
  <c r="AA48" i="14"/>
  <c r="AB48" i="14"/>
  <c r="AC48" i="14"/>
  <c r="AD48" i="14"/>
  <c r="AE48" i="14"/>
  <c r="AF48" i="14"/>
  <c r="AG48" i="14"/>
  <c r="AH48" i="14"/>
  <c r="AI48" i="14"/>
  <c r="AJ48" i="14"/>
  <c r="AK48" i="14"/>
  <c r="AL48" i="14"/>
  <c r="AM48" i="14"/>
  <c r="AN48" i="14"/>
  <c r="AO48" i="14"/>
  <c r="AP48" i="14"/>
  <c r="AQ48" i="14"/>
  <c r="AR48" i="14"/>
  <c r="AS48" i="14"/>
  <c r="AT48" i="14"/>
  <c r="AU48" i="14"/>
  <c r="AV48" i="14"/>
  <c r="AW48" i="14"/>
  <c r="AX48" i="14"/>
  <c r="AY48" i="14"/>
  <c r="AZ48" i="14"/>
  <c r="BA48" i="14"/>
  <c r="BB48" i="14"/>
  <c r="BC48" i="14"/>
  <c r="C49" i="14"/>
  <c r="D49" i="14"/>
  <c r="E49" i="14"/>
  <c r="F49" i="14"/>
  <c r="G49" i="14"/>
  <c r="H49" i="14"/>
  <c r="I49" i="14"/>
  <c r="J49" i="14"/>
  <c r="K49" i="14"/>
  <c r="L49" i="14"/>
  <c r="M49" i="14"/>
  <c r="N49" i="14"/>
  <c r="O49" i="14"/>
  <c r="P49" i="14"/>
  <c r="Q49" i="14"/>
  <c r="R49" i="14"/>
  <c r="S49" i="14"/>
  <c r="T49" i="14"/>
  <c r="U49" i="14"/>
  <c r="V49" i="14"/>
  <c r="W49" i="14"/>
  <c r="X49" i="14"/>
  <c r="Y49" i="14"/>
  <c r="Z49" i="14"/>
  <c r="AA49" i="14"/>
  <c r="AB49" i="14"/>
  <c r="AC49" i="14"/>
  <c r="AD49" i="14"/>
  <c r="AE49" i="14"/>
  <c r="AF49" i="14"/>
  <c r="AG49" i="14"/>
  <c r="AH49" i="14"/>
  <c r="AI49" i="14"/>
  <c r="AJ49" i="14"/>
  <c r="AK49" i="14"/>
  <c r="AL49" i="14"/>
  <c r="AM49" i="14"/>
  <c r="AN49" i="14"/>
  <c r="AO49" i="14"/>
  <c r="AP49" i="14"/>
  <c r="AQ49" i="14"/>
  <c r="AR49" i="14"/>
  <c r="AS49" i="14"/>
  <c r="AT49" i="14"/>
  <c r="AU49" i="14"/>
  <c r="AV49" i="14"/>
  <c r="AW49" i="14"/>
  <c r="AX49" i="14"/>
  <c r="AY49" i="14"/>
  <c r="AZ49" i="14"/>
  <c r="BA49" i="14"/>
  <c r="BB49" i="14"/>
  <c r="BC49" i="14"/>
  <c r="C52" i="14"/>
  <c r="D52" i="14"/>
  <c r="E52" i="14"/>
  <c r="F52" i="14"/>
  <c r="G52" i="14"/>
  <c r="H52" i="14"/>
  <c r="I52" i="14"/>
  <c r="J52" i="14"/>
  <c r="K52" i="14"/>
  <c r="L52" i="14"/>
  <c r="M52" i="14"/>
  <c r="N52" i="14"/>
  <c r="O52" i="14"/>
  <c r="P52" i="14"/>
  <c r="Q52" i="14"/>
  <c r="R52" i="14"/>
  <c r="S52" i="14"/>
  <c r="T52" i="14"/>
  <c r="U52" i="14"/>
  <c r="V52" i="14"/>
  <c r="W52" i="14"/>
  <c r="X52" i="14"/>
  <c r="Y52" i="14"/>
  <c r="Z52" i="14"/>
  <c r="AA52" i="14"/>
  <c r="AB52" i="14"/>
  <c r="AC52" i="14"/>
  <c r="AD52" i="14"/>
  <c r="AE52" i="14"/>
  <c r="AF52" i="14"/>
  <c r="AG52" i="14"/>
  <c r="AH52" i="14"/>
  <c r="AI52" i="14"/>
  <c r="AJ52" i="14"/>
  <c r="AK52" i="14"/>
  <c r="AL52" i="14"/>
  <c r="AM52" i="14"/>
  <c r="AN52" i="14"/>
  <c r="AO52" i="14"/>
  <c r="AP52" i="14"/>
  <c r="AQ52" i="14"/>
  <c r="AR52" i="14"/>
  <c r="AS52" i="14"/>
  <c r="AT52" i="14"/>
  <c r="AU52" i="14"/>
  <c r="AV52" i="14"/>
  <c r="AW52" i="14"/>
  <c r="AX52" i="14"/>
  <c r="AY52" i="14"/>
  <c r="AZ52" i="14"/>
  <c r="BA52" i="14"/>
  <c r="BB52" i="14"/>
  <c r="BC52" i="14"/>
  <c r="BE9" i="17"/>
  <c r="BF9" i="17"/>
  <c r="BE10" i="17"/>
  <c r="BF10" i="17"/>
  <c r="BE12" i="17"/>
  <c r="BF12" i="17"/>
  <c r="BE13" i="17"/>
  <c r="BF13" i="17"/>
  <c r="BE14" i="17"/>
  <c r="BF14" i="17"/>
  <c r="BE15" i="17"/>
  <c r="BF15" i="17"/>
  <c r="BE16" i="17"/>
  <c r="BF16" i="17"/>
  <c r="BE17" i="17"/>
  <c r="BF17" i="17"/>
  <c r="BE18" i="17"/>
  <c r="BF18" i="17"/>
  <c r="BE19" i="17"/>
  <c r="BF19" i="17"/>
  <c r="BE20" i="17"/>
  <c r="BF20" i="17"/>
  <c r="BE21" i="17"/>
  <c r="BF21" i="17"/>
  <c r="BE22" i="17"/>
  <c r="BF22" i="17"/>
  <c r="B23" i="17"/>
  <c r="BE23" i="17"/>
  <c r="BF23" i="17" s="1"/>
  <c r="BE30" i="17"/>
  <c r="BE31" i="17"/>
  <c r="BE32" i="17"/>
  <c r="BE33" i="17"/>
  <c r="BE34" i="17"/>
  <c r="BE35" i="17"/>
  <c r="BE36" i="17"/>
  <c r="BE37" i="17"/>
  <c r="BE38" i="17"/>
  <c r="B39" i="17"/>
  <c r="BE39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AS44" i="17"/>
  <c r="AT44" i="17"/>
  <c r="AU44" i="17"/>
  <c r="AV44" i="17"/>
  <c r="AW44" i="17"/>
  <c r="AX44" i="17"/>
  <c r="AY44" i="17"/>
  <c r="AZ44" i="17"/>
  <c r="BA44" i="17"/>
  <c r="BB44" i="17"/>
  <c r="BC44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AS45" i="17"/>
  <c r="AT45" i="17"/>
  <c r="AU45" i="17"/>
  <c r="AV45" i="17"/>
  <c r="AW45" i="17"/>
  <c r="AX45" i="17"/>
  <c r="AY45" i="17"/>
  <c r="AZ45" i="17"/>
  <c r="BA45" i="17"/>
  <c r="BB45" i="17"/>
  <c r="BC45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AG46" i="17"/>
  <c r="AH46" i="17"/>
  <c r="AI46" i="17"/>
  <c r="AJ46" i="17"/>
  <c r="AK46" i="17"/>
  <c r="AL46" i="17"/>
  <c r="AM46" i="17"/>
  <c r="AN46" i="17"/>
  <c r="AO46" i="17"/>
  <c r="AP46" i="17"/>
  <c r="AQ46" i="17"/>
  <c r="AR46" i="17"/>
  <c r="AS46" i="17"/>
  <c r="AT46" i="17"/>
  <c r="AU46" i="17"/>
  <c r="AV46" i="17"/>
  <c r="AW46" i="17"/>
  <c r="AX46" i="17"/>
  <c r="AY46" i="17"/>
  <c r="AZ46" i="17"/>
  <c r="BA46" i="17"/>
  <c r="BB46" i="17"/>
  <c r="BC46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AH49" i="17"/>
  <c r="AI49" i="17"/>
  <c r="AJ49" i="17"/>
  <c r="AK49" i="17"/>
  <c r="AL49" i="17"/>
  <c r="AM49" i="17"/>
  <c r="AN49" i="17"/>
  <c r="AO49" i="17"/>
  <c r="AP49" i="17"/>
  <c r="AQ49" i="17"/>
  <c r="AR49" i="17"/>
  <c r="AS49" i="17"/>
  <c r="AT49" i="17"/>
  <c r="AU49" i="17"/>
  <c r="AV49" i="17"/>
  <c r="AW49" i="17"/>
  <c r="AX49" i="17"/>
  <c r="AY49" i="17"/>
  <c r="AZ49" i="17"/>
  <c r="BA49" i="17"/>
  <c r="BB49" i="17"/>
  <c r="BC49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AS50" i="17"/>
  <c r="AT50" i="17"/>
  <c r="AU50" i="17"/>
  <c r="AV50" i="17"/>
  <c r="AW50" i="17"/>
  <c r="AX50" i="17"/>
  <c r="AY50" i="17"/>
  <c r="AZ50" i="17"/>
  <c r="BA50" i="17"/>
  <c r="BB50" i="17"/>
  <c r="BC50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AS51" i="17"/>
  <c r="AT51" i="17"/>
  <c r="AU51" i="17"/>
  <c r="AV51" i="17"/>
  <c r="AW51" i="17"/>
  <c r="AX51" i="17"/>
  <c r="AY51" i="17"/>
  <c r="AZ51" i="17"/>
  <c r="BA51" i="17"/>
  <c r="BB51" i="17"/>
  <c r="BC51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AS54" i="17"/>
  <c r="AT54" i="17"/>
  <c r="AU54" i="17"/>
  <c r="AV54" i="17"/>
  <c r="AW54" i="17"/>
  <c r="AX54" i="17"/>
  <c r="AY54" i="17"/>
  <c r="BB54" i="17"/>
  <c r="BC54" i="17"/>
  <c r="B25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AA26" i="16"/>
  <c r="AB26" i="16"/>
  <c r="AC26" i="16"/>
  <c r="AD26" i="16"/>
  <c r="AE26" i="16"/>
  <c r="AF26" i="16"/>
  <c r="AG26" i="16"/>
  <c r="AH26" i="16"/>
  <c r="AI26" i="16"/>
  <c r="B41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Q42" i="16"/>
  <c r="R42" i="16"/>
  <c r="S42" i="16"/>
  <c r="T42" i="16"/>
  <c r="U42" i="16"/>
  <c r="V42" i="16"/>
  <c r="W42" i="16"/>
  <c r="X42" i="16"/>
  <c r="Y42" i="16"/>
  <c r="Z42" i="16"/>
  <c r="AA42" i="16"/>
  <c r="AB42" i="16"/>
  <c r="AC42" i="16"/>
  <c r="AD42" i="16"/>
  <c r="AE42" i="16"/>
  <c r="AF42" i="16"/>
  <c r="AG42" i="16"/>
  <c r="AH42" i="16"/>
  <c r="AI42" i="16"/>
  <c r="AJ42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Q46" i="16"/>
  <c r="R46" i="16"/>
  <c r="S46" i="16"/>
  <c r="T46" i="16"/>
  <c r="U46" i="16"/>
  <c r="V46" i="16"/>
  <c r="W46" i="16"/>
  <c r="X46" i="16"/>
  <c r="Y46" i="16"/>
  <c r="Z46" i="16"/>
  <c r="AA46" i="16"/>
  <c r="AB46" i="16"/>
  <c r="AC46" i="16"/>
  <c r="AD46" i="16"/>
  <c r="AE46" i="16"/>
  <c r="AF46" i="16"/>
  <c r="AG46" i="16"/>
  <c r="AH46" i="16"/>
  <c r="AI46" i="16"/>
  <c r="AJ46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O47" i="16"/>
  <c r="P47" i="16"/>
  <c r="Q47" i="16"/>
  <c r="R47" i="16"/>
  <c r="S47" i="16"/>
  <c r="T47" i="16"/>
  <c r="U47" i="16"/>
  <c r="V47" i="16"/>
  <c r="W47" i="16"/>
  <c r="X47" i="16"/>
  <c r="Y47" i="16"/>
  <c r="Z47" i="16"/>
  <c r="AA47" i="16"/>
  <c r="AB47" i="16"/>
  <c r="AC47" i="16"/>
  <c r="AD47" i="16"/>
  <c r="AE47" i="16"/>
  <c r="AF47" i="16"/>
  <c r="AG47" i="16"/>
  <c r="AH47" i="16"/>
  <c r="AI47" i="16"/>
  <c r="AJ47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O48" i="16"/>
  <c r="P48" i="16"/>
  <c r="Q48" i="16"/>
  <c r="R48" i="16"/>
  <c r="S48" i="16"/>
  <c r="T48" i="16"/>
  <c r="U48" i="16"/>
  <c r="V48" i="16"/>
  <c r="W48" i="16"/>
  <c r="X48" i="16"/>
  <c r="Y48" i="16"/>
  <c r="Z48" i="16"/>
  <c r="AA48" i="16"/>
  <c r="AB48" i="16"/>
  <c r="AC48" i="16"/>
  <c r="AD48" i="16"/>
  <c r="AE48" i="16"/>
  <c r="AF48" i="16"/>
  <c r="AG48" i="16"/>
  <c r="AH48" i="16"/>
  <c r="AI48" i="16"/>
  <c r="AJ48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O51" i="16"/>
  <c r="P51" i="16"/>
  <c r="Q51" i="16"/>
  <c r="R51" i="16"/>
  <c r="S51" i="16"/>
  <c r="T51" i="16"/>
  <c r="U51" i="16"/>
  <c r="V51" i="16"/>
  <c r="W51" i="16"/>
  <c r="X51" i="16"/>
  <c r="Y51" i="16"/>
  <c r="Z51" i="16"/>
  <c r="AA51" i="16"/>
  <c r="AB51" i="16"/>
  <c r="AC51" i="16"/>
  <c r="AD51" i="16"/>
  <c r="AE51" i="16"/>
  <c r="AF51" i="16"/>
  <c r="AG51" i="16"/>
  <c r="AH51" i="16"/>
  <c r="AI51" i="16"/>
  <c r="AJ51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O56" i="16"/>
  <c r="P56" i="16"/>
  <c r="Q56" i="16"/>
  <c r="R56" i="16"/>
  <c r="S56" i="16"/>
  <c r="T56" i="16"/>
  <c r="U56" i="16"/>
  <c r="V56" i="16"/>
  <c r="W56" i="16"/>
  <c r="X56" i="16"/>
  <c r="Y56" i="16"/>
  <c r="Z56" i="16"/>
  <c r="AA56" i="16"/>
  <c r="AB56" i="16"/>
  <c r="AC56" i="16"/>
  <c r="AD56" i="16"/>
  <c r="AE56" i="16"/>
  <c r="AF56" i="16"/>
  <c r="AG56" i="16"/>
  <c r="AH56" i="16"/>
  <c r="AI56" i="16"/>
  <c r="AJ56" i="16"/>
  <c r="B133" i="16"/>
  <c r="C133" i="16"/>
  <c r="D133" i="16"/>
  <c r="B146" i="16"/>
  <c r="C146" i="16"/>
  <c r="D146" i="16"/>
  <c r="D46" i="3"/>
  <c r="D25" i="4"/>
  <c r="BA23" i="7"/>
  <c r="AY23" i="7"/>
  <c r="AW23" i="7"/>
  <c r="AU23" i="7"/>
  <c r="AS23" i="7"/>
  <c r="AQ23" i="7"/>
  <c r="AO23" i="7"/>
  <c r="AM23" i="7"/>
  <c r="AK23" i="7"/>
  <c r="AI23" i="7"/>
  <c r="AG23" i="7"/>
  <c r="AE23" i="7"/>
  <c r="AC23" i="7"/>
  <c r="AA23" i="7"/>
  <c r="Y23" i="7"/>
  <c r="W23" i="7"/>
  <c r="U23" i="7"/>
  <c r="S23" i="7"/>
  <c r="Q23" i="7"/>
  <c r="O23" i="7"/>
  <c r="M23" i="7"/>
  <c r="K23" i="7"/>
  <c r="I23" i="7"/>
  <c r="G23" i="7"/>
  <c r="E23" i="7"/>
  <c r="BG51" i="4"/>
  <c r="BF23" i="4"/>
  <c r="BG38" i="3"/>
  <c r="BF49" i="3"/>
  <c r="AZ23" i="3"/>
  <c r="AV23" i="3"/>
  <c r="AR23" i="3"/>
  <c r="AN23" i="3"/>
  <c r="AJ23" i="3"/>
  <c r="AF23" i="3"/>
  <c r="AB23" i="3"/>
  <c r="X23" i="3"/>
  <c r="T23" i="3"/>
  <c r="P23" i="3"/>
  <c r="L23" i="3"/>
  <c r="H23" i="3"/>
  <c r="BF43" i="3"/>
  <c r="BG24" i="4"/>
  <c r="AZ23" i="6"/>
  <c r="AZ46" i="6"/>
  <c r="AV23" i="6"/>
  <c r="AV46" i="6"/>
  <c r="AR23" i="6"/>
  <c r="AR46" i="6"/>
  <c r="AN23" i="6"/>
  <c r="AN46" i="6"/>
  <c r="AJ23" i="6"/>
  <c r="AJ46" i="6"/>
  <c r="AF23" i="6"/>
  <c r="AF46" i="6"/>
  <c r="AB23" i="6"/>
  <c r="AB46" i="6"/>
  <c r="X23" i="6"/>
  <c r="X46" i="6"/>
  <c r="T23" i="6"/>
  <c r="T46" i="6"/>
  <c r="P23" i="6"/>
  <c r="P46" i="6"/>
  <c r="L23" i="6"/>
  <c r="L46" i="6"/>
  <c r="H23" i="6"/>
  <c r="H46" i="6"/>
  <c r="BG23" i="4"/>
  <c r="BB46" i="3"/>
  <c r="V46" i="3"/>
  <c r="V25" i="4"/>
  <c r="R46" i="3"/>
  <c r="R25" i="4"/>
  <c r="N46" i="3"/>
  <c r="N25" i="4"/>
  <c r="J46" i="3"/>
  <c r="J25" i="4"/>
  <c r="F46" i="3"/>
  <c r="F25" i="4"/>
  <c r="C23" i="3"/>
  <c r="C46" i="3"/>
  <c r="E23" i="3"/>
  <c r="G23" i="3"/>
  <c r="G46" i="3" s="1"/>
  <c r="I23" i="3"/>
  <c r="K23" i="3"/>
  <c r="K46" i="3"/>
  <c r="M23" i="3"/>
  <c r="O23" i="3"/>
  <c r="O46" i="3" s="1"/>
  <c r="Q23" i="3"/>
  <c r="S23" i="3"/>
  <c r="S46" i="3"/>
  <c r="U23" i="3"/>
  <c r="W23" i="3"/>
  <c r="W46" i="3" s="1"/>
  <c r="Y23" i="3"/>
  <c r="Y46" i="3" s="1"/>
  <c r="AA23" i="3"/>
  <c r="AA46" i="3" s="1"/>
  <c r="AC23" i="3"/>
  <c r="AC46" i="3" s="1"/>
  <c r="AE23" i="3"/>
  <c r="AE46" i="3" s="1"/>
  <c r="AG23" i="3"/>
  <c r="AG46" i="3" s="1"/>
  <c r="AI23" i="3"/>
  <c r="AI46" i="3" s="1"/>
  <c r="AK23" i="3"/>
  <c r="AK46" i="3" s="1"/>
  <c r="AM23" i="3"/>
  <c r="AM46" i="3" s="1"/>
  <c r="AO23" i="3"/>
  <c r="AO46" i="3" s="1"/>
  <c r="AQ23" i="3"/>
  <c r="AS23" i="3"/>
  <c r="AS46" i="3"/>
  <c r="AU23" i="3"/>
  <c r="AU46" i="3"/>
  <c r="AW23" i="3"/>
  <c r="AW46" i="3"/>
  <c r="AY23" i="3"/>
  <c r="AY46" i="3"/>
  <c r="BA23" i="3"/>
  <c r="BA46" i="3"/>
  <c r="BF23" i="3"/>
  <c r="BF23" i="6"/>
  <c r="C23" i="6"/>
  <c r="E23" i="6"/>
  <c r="E46" i="6" s="1"/>
  <c r="G23" i="6"/>
  <c r="G46" i="6" s="1"/>
  <c r="I23" i="6"/>
  <c r="I46" i="6" s="1"/>
  <c r="K23" i="6"/>
  <c r="K46" i="6" s="1"/>
  <c r="M23" i="6"/>
  <c r="M46" i="6" s="1"/>
  <c r="O23" i="6"/>
  <c r="O46" i="6" s="1"/>
  <c r="Q23" i="6"/>
  <c r="Q46" i="6" s="1"/>
  <c r="S23" i="6"/>
  <c r="S46" i="6" s="1"/>
  <c r="U23" i="6"/>
  <c r="U46" i="6" s="1"/>
  <c r="W23" i="6"/>
  <c r="W46" i="6" s="1"/>
  <c r="Y23" i="6"/>
  <c r="Y46" i="6" s="1"/>
  <c r="AA23" i="6"/>
  <c r="AA46" i="6" s="1"/>
  <c r="AC23" i="6"/>
  <c r="AC46" i="6" s="1"/>
  <c r="AE23" i="6"/>
  <c r="AE46" i="6" s="1"/>
  <c r="AG23" i="6"/>
  <c r="AG46" i="6" s="1"/>
  <c r="AI23" i="6"/>
  <c r="AI46" i="6" s="1"/>
  <c r="AK23" i="6"/>
  <c r="AK46" i="6" s="1"/>
  <c r="AM23" i="6"/>
  <c r="AM46" i="6" s="1"/>
  <c r="AO23" i="6"/>
  <c r="AO46" i="6" s="1"/>
  <c r="AQ23" i="6"/>
  <c r="AQ46" i="6" s="1"/>
  <c r="AS23" i="6"/>
  <c r="AS46" i="6" s="1"/>
  <c r="AU23" i="6"/>
  <c r="AU46" i="6" s="1"/>
  <c r="AW23" i="6"/>
  <c r="AW46" i="6" s="1"/>
  <c r="AY23" i="6"/>
  <c r="AY46" i="6" s="1"/>
  <c r="BA23" i="6"/>
  <c r="BA46" i="6" s="1"/>
  <c r="BC23" i="6"/>
  <c r="BC46" i="6" s="1"/>
  <c r="BU50" i="9"/>
  <c r="L52" i="18"/>
  <c r="L54" i="18" s="1"/>
  <c r="L43" i="18"/>
  <c r="L50" i="18"/>
  <c r="L26" i="18"/>
  <c r="M24" i="18"/>
  <c r="M50" i="18" s="1"/>
  <c r="M26" i="18"/>
  <c r="U25" i="4"/>
  <c r="U46" i="3"/>
  <c r="Q25" i="4"/>
  <c r="Q46" i="3"/>
  <c r="M25" i="4"/>
  <c r="M46" i="3"/>
  <c r="I25" i="4"/>
  <c r="I46" i="3"/>
  <c r="E25" i="4"/>
  <c r="E46" i="3"/>
  <c r="BH23" i="4"/>
  <c r="BG25" i="4"/>
  <c r="BG47" i="4"/>
  <c r="L46" i="3"/>
  <c r="L25" i="4"/>
  <c r="T46" i="3"/>
  <c r="T25" i="4"/>
  <c r="AB46" i="3"/>
  <c r="AB25" i="4"/>
  <c r="AJ46" i="3"/>
  <c r="AJ25" i="4"/>
  <c r="AR46" i="3"/>
  <c r="AR25" i="4"/>
  <c r="AZ46" i="3"/>
  <c r="AZ25" i="4"/>
  <c r="G25" i="7"/>
  <c r="G47" i="7"/>
  <c r="K25" i="7"/>
  <c r="K47" i="7"/>
  <c r="O25" i="7"/>
  <c r="O47" i="7"/>
  <c r="S25" i="7"/>
  <c r="S47" i="7"/>
  <c r="W25" i="7"/>
  <c r="W47" i="7"/>
  <c r="AA25" i="7"/>
  <c r="AA47" i="7"/>
  <c r="AE25" i="7"/>
  <c r="AE47" i="7"/>
  <c r="AI25" i="7"/>
  <c r="AI47" i="7"/>
  <c r="AM25" i="7"/>
  <c r="AM47" i="7"/>
  <c r="AQ25" i="7"/>
  <c r="AQ47" i="7"/>
  <c r="AQ58" i="7"/>
  <c r="AU25" i="7"/>
  <c r="AU47" i="7"/>
  <c r="AY25" i="7"/>
  <c r="AY47" i="7"/>
  <c r="C25" i="4"/>
  <c r="K25" i="4"/>
  <c r="S25" i="4"/>
  <c r="Y25" i="4"/>
  <c r="AC25" i="4"/>
  <c r="AG25" i="4"/>
  <c r="AK25" i="4"/>
  <c r="AO25" i="4"/>
  <c r="AS25" i="4"/>
  <c r="AW25" i="4"/>
  <c r="BA25" i="4"/>
  <c r="C46" i="6"/>
  <c r="BF46" i="6" s="1"/>
  <c r="BG23" i="6"/>
  <c r="BG23" i="3" s="1"/>
  <c r="BF46" i="3"/>
  <c r="AQ46" i="3"/>
  <c r="AQ26" i="3"/>
  <c r="BD23" i="3"/>
  <c r="H46" i="3"/>
  <c r="H25" i="4"/>
  <c r="P46" i="3"/>
  <c r="P25" i="4"/>
  <c r="X46" i="3"/>
  <c r="X25" i="4"/>
  <c r="AF46" i="3"/>
  <c r="AF25" i="4"/>
  <c r="AN46" i="3"/>
  <c r="AN25" i="4"/>
  <c r="AV46" i="3"/>
  <c r="AV25" i="4"/>
  <c r="E25" i="7"/>
  <c r="E47" i="7"/>
  <c r="I25" i="7"/>
  <c r="I47" i="7"/>
  <c r="M25" i="7"/>
  <c r="M47" i="7"/>
  <c r="Q25" i="7"/>
  <c r="Q47" i="7"/>
  <c r="U25" i="7"/>
  <c r="U47" i="7"/>
  <c r="Y25" i="7"/>
  <c r="Y47" i="7"/>
  <c r="AC25" i="7"/>
  <c r="AC47" i="7"/>
  <c r="AG25" i="7"/>
  <c r="AG47" i="7"/>
  <c r="AK25" i="7"/>
  <c r="AK47" i="7"/>
  <c r="AO25" i="7"/>
  <c r="AO47" i="7"/>
  <c r="AO58" i="7"/>
  <c r="AS25" i="7"/>
  <c r="AS47" i="7"/>
  <c r="AW25" i="7"/>
  <c r="AW47" i="7"/>
  <c r="BA25" i="7"/>
  <c r="BA47" i="7"/>
  <c r="G25" i="4"/>
  <c r="O25" i="4"/>
  <c r="W25" i="4"/>
  <c r="AA25" i="4"/>
  <c r="AE25" i="4"/>
  <c r="AI25" i="4"/>
  <c r="AM25" i="4"/>
  <c r="AQ25" i="4"/>
  <c r="AU25" i="4"/>
  <c r="AY25" i="4"/>
  <c r="BE23" i="6"/>
  <c r="BO43" i="9" l="1"/>
  <c r="BY43" i="9"/>
  <c r="BM43" i="9"/>
  <c r="BW43" i="9"/>
  <c r="BK43" i="9"/>
  <c r="AM43" i="9"/>
  <c r="AM53" i="9"/>
  <c r="AK43" i="9"/>
  <c r="AK53" i="9"/>
  <c r="AI43" i="9"/>
  <c r="AI53" i="9"/>
  <c r="AG43" i="9"/>
  <c r="AG53" i="9"/>
  <c r="AE43" i="9"/>
  <c r="AE53" i="9"/>
  <c r="BS26" i="9"/>
  <c r="BS50" i="9" s="1"/>
  <c r="BQ26" i="9"/>
  <c r="BQ50" i="9" s="1"/>
  <c r="BO26" i="9"/>
  <c r="BO50" i="9" s="1"/>
  <c r="BA26" i="9"/>
  <c r="BA50" i="9" s="1"/>
  <c r="AY26" i="9"/>
  <c r="AY50" i="9" s="1"/>
  <c r="AW26" i="9"/>
  <c r="AW50" i="9" s="1"/>
  <c r="AU26" i="9"/>
  <c r="AU50" i="9" s="1"/>
  <c r="AS26" i="9"/>
  <c r="AS50" i="9" s="1"/>
  <c r="AQ26" i="9"/>
  <c r="AQ50" i="9" s="1"/>
  <c r="AO26" i="9"/>
  <c r="AO50" i="9" s="1"/>
  <c r="AM26" i="9"/>
  <c r="AM50" i="9" s="1"/>
  <c r="AK26" i="9"/>
  <c r="AK50" i="9" s="1"/>
  <c r="AI26" i="9"/>
  <c r="AI50" i="9" s="1"/>
  <c r="AG26" i="9"/>
  <c r="AG50" i="9" s="1"/>
  <c r="AE26" i="9"/>
  <c r="AE50" i="9" s="1"/>
  <c r="AC26" i="9"/>
  <c r="AC50" i="9" s="1"/>
  <c r="AA26" i="9"/>
  <c r="AA50" i="9" s="1"/>
  <c r="Y26" i="9"/>
  <c r="Y50" i="9" s="1"/>
  <c r="W26" i="9"/>
  <c r="W50" i="9" s="1"/>
  <c r="U26" i="9"/>
  <c r="U50" i="9" s="1"/>
  <c r="S26" i="9"/>
  <c r="S50" i="9" s="1"/>
  <c r="Q26" i="9"/>
  <c r="Q50" i="9" s="1"/>
  <c r="O26" i="9"/>
  <c r="M26" i="9"/>
  <c r="K26" i="9"/>
  <c r="I26" i="9"/>
  <c r="CA26" i="9"/>
  <c r="CA50" i="9" s="1"/>
  <c r="BZ26" i="9"/>
  <c r="BZ50" i="9" s="1"/>
  <c r="CA27" i="9"/>
  <c r="BO27" i="9"/>
  <c r="BM27" i="9"/>
  <c r="BY27" i="9"/>
  <c r="BK27" i="9"/>
  <c r="BW27" i="9"/>
  <c r="BN91" i="9"/>
  <c r="BZ43" i="9"/>
  <c r="BN74" i="9"/>
  <c r="BN27" i="9"/>
  <c r="BZ27" i="9"/>
  <c r="BL27" i="9"/>
  <c r="BX27" i="9"/>
  <c r="BU47" i="9"/>
  <c r="BU27" i="9"/>
  <c r="BV47" i="9"/>
  <c r="BV27" i="9"/>
  <c r="BU43" i="9"/>
  <c r="BV26" i="9"/>
  <c r="BY26" i="9"/>
  <c r="BX26" i="9"/>
  <c r="BW26" i="9"/>
  <c r="S61" i="13"/>
  <c r="C61" i="13"/>
  <c r="BE39" i="13"/>
  <c r="BE40" i="13" s="1"/>
  <c r="BE31" i="13"/>
  <c r="BE32" i="13" s="1"/>
  <c r="AG61" i="13"/>
  <c r="AE61" i="13"/>
  <c r="AC61" i="13"/>
  <c r="Y61" i="13"/>
  <c r="W61" i="13"/>
  <c r="U61" i="13"/>
  <c r="Q61" i="13"/>
  <c r="O61" i="13"/>
  <c r="M61" i="13"/>
  <c r="I61" i="13"/>
  <c r="G61" i="13"/>
  <c r="E61" i="13"/>
  <c r="AI61" i="13"/>
  <c r="AI60" i="13"/>
  <c r="AK61" i="13"/>
  <c r="AK60" i="13"/>
  <c r="AL61" i="13"/>
  <c r="AL60" i="13"/>
  <c r="AN61" i="13"/>
  <c r="AN60" i="13"/>
  <c r="BE47" i="13"/>
  <c r="BE48" i="13" s="1"/>
  <c r="AH61" i="13"/>
  <c r="AH60" i="13"/>
  <c r="AJ61" i="13"/>
  <c r="AJ60" i="13"/>
  <c r="AM61" i="13"/>
  <c r="AM60" i="13"/>
  <c r="L45" i="10"/>
  <c r="C47" i="7"/>
  <c r="C25" i="7"/>
  <c r="BF24" i="3"/>
  <c r="BG22" i="3"/>
  <c r="BG50" i="7"/>
  <c r="BB23" i="7"/>
  <c r="AX23" i="7"/>
  <c r="AT23" i="7"/>
  <c r="AP23" i="7"/>
  <c r="AL23" i="7"/>
  <c r="AH23" i="7"/>
  <c r="AD23" i="7"/>
  <c r="Z23" i="7"/>
  <c r="V23" i="7"/>
  <c r="R23" i="7"/>
  <c r="N23" i="7"/>
  <c r="J23" i="7"/>
  <c r="F23" i="7"/>
  <c r="BV50" i="9"/>
  <c r="M41" i="18"/>
  <c r="BV43" i="9"/>
  <c r="BW50" i="9" l="1"/>
  <c r="BY50" i="9"/>
  <c r="BX50" i="9"/>
  <c r="F25" i="7"/>
  <c r="F47" i="7"/>
  <c r="BG23" i="7"/>
  <c r="N25" i="7"/>
  <c r="N47" i="7"/>
  <c r="V25" i="7"/>
  <c r="V47" i="7"/>
  <c r="AD25" i="7"/>
  <c r="AD47" i="7"/>
  <c r="AL25" i="7"/>
  <c r="AL47" i="7"/>
  <c r="AT25" i="7"/>
  <c r="AT47" i="7"/>
  <c r="BF23" i="7"/>
  <c r="BB25" i="7"/>
  <c r="BB47" i="7"/>
  <c r="BE23" i="7"/>
  <c r="M52" i="18"/>
  <c r="M54" i="18" s="1"/>
  <c r="M43" i="18"/>
  <c r="J25" i="7"/>
  <c r="J47" i="7"/>
  <c r="R25" i="7"/>
  <c r="R47" i="7"/>
  <c r="Z25" i="7"/>
  <c r="Z47" i="7"/>
  <c r="AH25" i="7"/>
  <c r="AH47" i="7"/>
  <c r="AP25" i="7"/>
  <c r="AP47" i="7"/>
  <c r="AP58" i="7"/>
  <c r="AX25" i="7"/>
  <c r="AX47" i="7"/>
  <c r="BH23" i="7" l="1"/>
  <c r="BG47" i="7"/>
</calcChain>
</file>

<file path=xl/sharedStrings.xml><?xml version="1.0" encoding="utf-8"?>
<sst xmlns="http://schemas.openxmlformats.org/spreadsheetml/2006/main" count="2060" uniqueCount="258">
  <si>
    <t>HEAVY LAMBS</t>
  </si>
  <si>
    <t>EU_H</t>
  </si>
  <si>
    <t>LIGHT LAMBS</t>
  </si>
  <si>
    <t>EU_L</t>
  </si>
  <si>
    <t>RO</t>
  </si>
  <si>
    <t>GB</t>
  </si>
  <si>
    <t>NI</t>
  </si>
  <si>
    <t>SI</t>
  </si>
  <si>
    <t>SK</t>
  </si>
  <si>
    <t>Weights (%)</t>
  </si>
  <si>
    <t>BE</t>
  </si>
  <si>
    <t>DE</t>
  </si>
  <si>
    <t>IE</t>
  </si>
  <si>
    <t>ES</t>
  </si>
  <si>
    <t>FR</t>
  </si>
  <si>
    <t>NL</t>
  </si>
  <si>
    <t>AT</t>
  </si>
  <si>
    <t>PL</t>
  </si>
  <si>
    <t>SE</t>
  </si>
  <si>
    <t>UK</t>
  </si>
  <si>
    <t>GR</t>
  </si>
  <si>
    <t>IT</t>
  </si>
  <si>
    <t>CY</t>
  </si>
  <si>
    <t>HU</t>
  </si>
  <si>
    <t>PT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</si>
  <si>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</si>
  <si>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</si>
  <si>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</si>
  <si>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</si>
  <si>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</si>
  <si>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</si>
  <si>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</si>
  <si>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</si>
  <si>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</si>
  <si>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</si>
  <si>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</si>
  <si>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</si>
  <si>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</si>
  <si>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</si>
  <si>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</si>
  <si>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</si>
  <si>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</si>
  <si>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</si>
  <si>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</si>
  <si>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</si>
  <si>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</si>
  <si>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</si>
  <si>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</si>
  <si>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</si>
  <si>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</si>
  <si>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</si>
  <si>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</si>
  <si>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</si>
  <si>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</si>
  <si>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</si>
  <si>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</si>
  <si>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</si>
  <si>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</si>
  <si>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</si>
  <si>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</si>
  <si>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</si>
  <si>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</si>
  <si>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</si>
  <si>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EUR per 100 kg carcasses weight</t>
  </si>
  <si>
    <t>Year  2008  from week   1 to 52</t>
  </si>
  <si>
    <t>HEAVY LAMBS</t>
  </si>
  <si>
    <t>LIGHT LAMBS</t>
  </si>
  <si>
    <t>DG-AGRI,  Sheep sector</t>
  </si>
  <si>
    <t>Situation at 25/09/2009</t>
  </si>
  <si>
    <t>Country Code</t>
  </si>
  <si>
    <t>Weights (%)</t>
  </si>
  <si>
    <t xml:space="preserve">% over prev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</si>
  <si>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</si>
  <si>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</si>
  <si>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</si>
  <si>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</si>
  <si>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</si>
  <si>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</si>
  <si>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</si>
  <si>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</si>
  <si>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</si>
  <si>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</si>
  <si>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</si>
  <si>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</si>
  <si>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</si>
  <si>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</si>
  <si>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</si>
  <si>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</si>
  <si>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</si>
  <si>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</si>
  <si>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</si>
  <si>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</si>
  <si>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</si>
  <si>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</si>
  <si>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</si>
  <si>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</si>
  <si>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</si>
  <si>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</si>
  <si>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</si>
  <si>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</si>
  <si>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</si>
  <si>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</si>
  <si>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</si>
  <si>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</si>
  <si>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</si>
  <si>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</si>
  <si>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</si>
  <si>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</si>
  <si>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</si>
  <si>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</si>
  <si>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</si>
  <si>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</si>
  <si>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</si>
  <si>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</si>
  <si>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</si>
  <si>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</si>
  <si>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</si>
  <si>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</si>
  <si>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</si>
  <si>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</si>
  <si>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</si>
  <si>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</si>
  <si>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</si>
  <si>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</si>
  <si>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week</t>
  </si>
  <si>
    <t>year</t>
  </si>
  <si>
    <t>BE</t>
  </si>
  <si>
    <t>DE</t>
  </si>
  <si>
    <t>IE</t>
  </si>
  <si>
    <t>ES</t>
  </si>
  <si>
    <t>FR</t>
  </si>
  <si>
    <t>NL</t>
  </si>
  <si>
    <t>AT</t>
  </si>
  <si>
    <t>PL</t>
  </si>
  <si>
    <t>RO</t>
  </si>
  <si>
    <t>SE</t>
  </si>
  <si>
    <t>UK</t>
  </si>
  <si>
    <t>GR</t>
  </si>
  <si>
    <t>IT</t>
  </si>
  <si>
    <t>CY</t>
  </si>
  <si>
    <t>HU</t>
  </si>
  <si>
    <t>PT</t>
  </si>
  <si>
    <t>SI</t>
  </si>
  <si>
    <t>SK</t>
  </si>
  <si>
    <t>EU_L</t>
  </si>
  <si>
    <t>EU_H 25</t>
  </si>
  <si>
    <t>Change  09/08</t>
  </si>
  <si>
    <t>EU_H 09/08</t>
  </si>
  <si>
    <t>EU_H 27</t>
  </si>
  <si>
    <t>Week beginning</t>
  </si>
  <si>
    <t>maximum</t>
  </si>
  <si>
    <t>minimum</t>
  </si>
  <si>
    <t>Light lambs</t>
  </si>
  <si>
    <t>EU Heavy lambs</t>
  </si>
  <si>
    <t>difference 25-27</t>
  </si>
  <si>
    <t>AVG Difference</t>
  </si>
  <si>
    <t>|</t>
  </si>
  <si>
    <t/>
  </si>
  <si>
    <t>53</t>
  </si>
  <si>
    <t>annual avg</t>
  </si>
  <si>
    <t>EU Light lambs</t>
  </si>
  <si>
    <t>Year  2009</t>
  </si>
  <si>
    <t>EU_H 08/07</t>
  </si>
  <si>
    <t>% over prev year</t>
  </si>
  <si>
    <t>week begins</t>
  </si>
  <si>
    <t>Heavy L 27</t>
  </si>
  <si>
    <t>Heavy L 25</t>
  </si>
  <si>
    <t>Light L 27</t>
  </si>
  <si>
    <t>Month beginning</t>
  </si>
  <si>
    <t>€UR per 100 kg carcasses weight</t>
  </si>
  <si>
    <t>HL 27  8</t>
  </si>
  <si>
    <t>HL 27  9</t>
  </si>
  <si>
    <t>HL 27 10</t>
  </si>
  <si>
    <t>LL 27  8</t>
  </si>
  <si>
    <t>LL 27  9</t>
  </si>
  <si>
    <t>LL 27 10</t>
  </si>
  <si>
    <r>
      <t>€</t>
    </r>
    <r>
      <rPr>
        <sz val="12"/>
        <rFont val="Arial"/>
        <family val="2"/>
      </rPr>
      <t>ur per 100 kg carcasses</t>
    </r>
  </si>
  <si>
    <t>€ur per 100 kg carcasses</t>
  </si>
  <si>
    <t>EU_H    y/ y-1</t>
  </si>
  <si>
    <t>EU_L    y/ y-1</t>
  </si>
  <si>
    <t>= these Member States sent price forecasts</t>
  </si>
  <si>
    <t>EU_H 10/09</t>
  </si>
  <si>
    <t>Change  10/09</t>
  </si>
  <si>
    <t>EU_H 25  10/09</t>
  </si>
  <si>
    <t>Uruguay</t>
  </si>
  <si>
    <t>PT  -3,2%</t>
  </si>
  <si>
    <t xml:space="preserve">.  </t>
  </si>
  <si>
    <t>HL 27 11</t>
  </si>
  <si>
    <t>LL 27 11</t>
  </si>
  <si>
    <t>Annual avg 2010</t>
  </si>
  <si>
    <t>2010/ 2009</t>
  </si>
  <si>
    <t>maximum Price</t>
  </si>
  <si>
    <t>minimum Price</t>
  </si>
  <si>
    <t>France - Slowakia</t>
  </si>
  <si>
    <t xml:space="preserve">Forecast  </t>
  </si>
  <si>
    <t>SF</t>
  </si>
  <si>
    <t>N. Zealand (avg N&amp;S island)</t>
  </si>
  <si>
    <t>ESP/HL</t>
  </si>
  <si>
    <t>ESP/LL</t>
  </si>
  <si>
    <t>Important: See note on line 60</t>
  </si>
  <si>
    <t>Year  2006  from week   1 to 52</t>
  </si>
  <si>
    <t>Situation at 28/10/2011</t>
  </si>
  <si>
    <t>EU_H 12/11</t>
  </si>
  <si>
    <t>Change  12/11</t>
  </si>
  <si>
    <t>EU_H  11/10</t>
  </si>
  <si>
    <t>Change  11/10</t>
  </si>
  <si>
    <t>HL 27 12</t>
  </si>
  <si>
    <t>LL 27 12</t>
  </si>
  <si>
    <t>EE</t>
  </si>
  <si>
    <t>BG</t>
  </si>
  <si>
    <t xml:space="preserve">Old series excl. BG &amp; EE with 2010 W. Coeff </t>
  </si>
  <si>
    <t>Weighing coefficients are based on Official plus unofficial slaughter</t>
  </si>
  <si>
    <t>&gt;2011</t>
  </si>
  <si>
    <t>as from  2012</t>
  </si>
  <si>
    <t>EU Heavy  FC</t>
  </si>
  <si>
    <t>EU Light FC</t>
  </si>
  <si>
    <t>= no data commuicated</t>
  </si>
  <si>
    <t>Price on basis of Italian  change</t>
  </si>
  <si>
    <t>EU_H 12/12</t>
  </si>
  <si>
    <t>HL 27 13</t>
  </si>
  <si>
    <t>LL 27 13</t>
  </si>
  <si>
    <t>EU_H 13/12</t>
  </si>
  <si>
    <t>Change  13/12</t>
  </si>
  <si>
    <t>DK</t>
  </si>
  <si>
    <t>Change 12/11</t>
  </si>
  <si>
    <t>year 2013  week</t>
  </si>
  <si>
    <r>
      <t xml:space="preserve">Light Lamb
</t>
    </r>
    <r>
      <rPr>
        <sz val="9"/>
        <color indexed="8"/>
        <rFont val="Arial"/>
        <family val="2"/>
      </rPr>
      <t>€/100 kg cwe</t>
    </r>
  </si>
  <si>
    <r>
      <t xml:space="preserve">Heavy Lamb EU - 27
</t>
    </r>
    <r>
      <rPr>
        <sz val="9"/>
        <color indexed="8"/>
        <rFont val="Arial"/>
        <family val="2"/>
      </rPr>
      <t xml:space="preserve"> €/100 kg cwe</t>
    </r>
  </si>
  <si>
    <t>AUS</t>
  </si>
  <si>
    <t>New Z</t>
  </si>
  <si>
    <t>Light</t>
  </si>
  <si>
    <t>Heavy</t>
  </si>
  <si>
    <t>Copy paste value</t>
  </si>
  <si>
    <t>Heavy lamb main increase</t>
  </si>
  <si>
    <t>Heavy lamb main decrease</t>
  </si>
  <si>
    <t>Light lamb main increase</t>
  </si>
  <si>
    <t>Light lamb main decrease</t>
  </si>
  <si>
    <t>Forecast September '12</t>
  </si>
  <si>
    <t>Forecast April '13</t>
  </si>
  <si>
    <t>Country</t>
  </si>
  <si>
    <t>as from  2013</t>
  </si>
  <si>
    <t xml:space="preserve">Country </t>
  </si>
  <si>
    <t>Weekly price report on</t>
  </si>
  <si>
    <t>Heavy Lamb and Light Lamb prices</t>
  </si>
  <si>
    <t>in the EU</t>
  </si>
  <si>
    <t>Period:</t>
  </si>
  <si>
    <t>Week :</t>
  </si>
  <si>
    <t>Find monthly, annual and further information on Lamb on the following Circa site:</t>
  </si>
  <si>
    <t>http://circa.europa.eu/Public/irc/agri/ovins/library?l=/public_domain/statistiques&amp;vm=detailed&amp;sb=Title</t>
  </si>
  <si>
    <t>2012 - 2013</t>
  </si>
  <si>
    <t>Note:</t>
  </si>
  <si>
    <t>New Weighing Coefficients for 2013</t>
  </si>
  <si>
    <t>instead of light lamb</t>
  </si>
  <si>
    <t>13/2 - 13/1</t>
  </si>
  <si>
    <t>Weekly change</t>
  </si>
  <si>
    <t>As from 2013 Cyprus communicates Heavy Lamb</t>
  </si>
  <si>
    <t xml:space="preserve"> </t>
  </si>
  <si>
    <t>2013 - 21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</si>
</sst>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\ %"/>
    <numFmt numFmtId="165" formatCode="#,##0.0"/>
    <numFmt numFmtId="166" formatCode="0.0%"/>
    <numFmt numFmtId="167" formatCode="00"/>
    <numFmt numFmtId="168" formatCode="0.0000"/>
  </numFmts>
  <fonts count="53">
    <font>
      <sz val="10"/>
      <name val="Arial "/>
    </font>
    <font>
      <sz val="10"/>
      <name val="Arial 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name val="Arial "/>
    </font>
    <font>
      <sz val="8"/>
      <name val="Arial "/>
      <family val="2"/>
    </font>
    <font>
      <sz val="7"/>
      <name val="Arial "/>
      <family val="2"/>
    </font>
    <font>
      <b/>
      <sz val="10"/>
      <name val="Arial "/>
    </font>
    <font>
      <sz val="6"/>
      <color indexed="8"/>
      <name val="Arial"/>
      <family val="2"/>
    </font>
    <font>
      <b/>
      <sz val="12"/>
      <color indexed="1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Times New Roman"/>
      <family val="1"/>
    </font>
    <font>
      <b/>
      <sz val="10"/>
      <color indexed="10"/>
      <name val="Arial "/>
    </font>
    <font>
      <sz val="10"/>
      <color indexed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8"/>
      <name val="Arial 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 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sz val="8"/>
      <color indexed="12"/>
      <name val="Arial 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b/>
      <sz val="11"/>
      <color indexed="10"/>
      <name val="Arial"/>
      <family val="2"/>
    </font>
    <font>
      <sz val="8"/>
      <color indexed="9"/>
      <name val="Arial"/>
      <family val="2"/>
    </font>
    <font>
      <sz val="10"/>
      <color indexed="9"/>
      <name val="Arial "/>
      <family val="2"/>
    </font>
    <font>
      <sz val="9"/>
      <color indexed="9"/>
      <name val="Arial 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"/>
    </font>
    <font>
      <sz val="9"/>
      <color indexed="8"/>
      <name val="Arial"/>
      <family val="2"/>
    </font>
    <font>
      <b/>
      <sz val="20"/>
      <name val="Arial "/>
    </font>
    <font>
      <sz val="12"/>
      <name val="Arial "/>
      <family val="2"/>
    </font>
    <font>
      <b/>
      <sz val="10"/>
      <color indexed="9"/>
      <name val="Arial "/>
    </font>
    <font>
      <u/>
      <sz val="10"/>
      <color indexed="12"/>
      <name val="Arial "/>
    </font>
  </fonts>
  <fills count="41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lightGray">
        <fgColor indexed="13"/>
      </patternFill>
    </fill>
    <fill>
      <patternFill patternType="solid">
        <fgColor indexed="65"/>
        <bgColor indexed="22"/>
      </patternFill>
    </fill>
    <fill>
      <patternFill patternType="lightGray">
        <fgColor indexed="13"/>
        <bgColor indexed="41"/>
      </patternFill>
    </fill>
    <fill>
      <patternFill patternType="solid">
        <fgColor indexed="14"/>
        <bgColor indexed="9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1"/>
        <bgColor indexed="9"/>
      </patternFill>
    </fill>
    <fill>
      <patternFill patternType="lightGray">
        <fgColor indexed="13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65"/>
        <bgColor indexed="64"/>
      </patternFill>
    </fill>
    <fill>
      <patternFill patternType="lightGray">
        <fgColor indexed="13"/>
        <b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9"/>
      </patternFill>
    </fill>
    <fill>
      <patternFill patternType="lightGray">
        <fgColor indexed="13"/>
        <bgColor indexed="52"/>
      </patternFill>
    </fill>
    <fill>
      <patternFill patternType="lightGray">
        <fgColor indexed="13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9"/>
      </patternFill>
    </fill>
    <fill>
      <patternFill patternType="lightGray">
        <fgColor indexed="13"/>
        <bgColor indexed="11"/>
      </patternFill>
    </fill>
    <fill>
      <patternFill patternType="solid">
        <fgColor indexed="40"/>
        <bgColor indexed="64"/>
      </patternFill>
    </fill>
    <fill>
      <patternFill patternType="darkDown">
        <fgColor indexed="13"/>
        <bgColor indexed="13"/>
      </patternFill>
    </fill>
    <fill>
      <patternFill patternType="lightUp">
        <fgColor indexed="10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66"/>
        <bgColor indexed="64"/>
      </patternFill>
    </fill>
    <fill>
      <patternFill patternType="lightGray">
        <fgColor indexed="13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3"/>
        <bgColor rgb="FF99FF99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</cellStyleXfs>
  <cellXfs count="440">
    <xf numFmtId="0" fontId="1" fillId="0" borderId="0" xfId="0" applyFont="1"/>
    <xf numFmtId="0" fontId="2" fillId="0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12" fillId="3" borderId="1" xfId="0" applyNumberFormat="1" applyFont="1" applyFill="1" applyBorder="1" applyAlignment="1">
      <alignment horizontal="right" vertical="center"/>
    </xf>
    <xf numFmtId="0" fontId="2" fillId="4" borderId="1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right" vertical="center" wrapText="1"/>
    </xf>
    <xf numFmtId="4" fontId="12" fillId="3" borderId="3" xfId="0" applyNumberFormat="1" applyFont="1" applyFill="1" applyBorder="1" applyAlignment="1">
      <alignment horizontal="right" vertical="center"/>
    </xf>
    <xf numFmtId="4" fontId="12" fillId="5" borderId="4" xfId="0" applyNumberFormat="1" applyFont="1" applyFill="1" applyBorder="1" applyAlignment="1">
      <alignment horizontal="right" vertical="center"/>
    </xf>
    <xf numFmtId="0" fontId="14" fillId="0" borderId="0" xfId="0" applyFont="1"/>
    <xf numFmtId="2" fontId="14" fillId="0" borderId="0" xfId="0" applyNumberFormat="1" applyFont="1"/>
    <xf numFmtId="0" fontId="2" fillId="2" borderId="3" xfId="0" applyNumberFormat="1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/>
    </xf>
    <xf numFmtId="0" fontId="5" fillId="6" borderId="1" xfId="0" applyNumberFormat="1" applyFont="1" applyFill="1" applyBorder="1" applyAlignment="1">
      <alignment horizontal="left" vertical="center" wrapText="1"/>
    </xf>
    <xf numFmtId="4" fontId="5" fillId="6" borderId="1" xfId="0" applyNumberFormat="1" applyFont="1" applyFill="1" applyBorder="1" applyAlignment="1">
      <alignment horizontal="right" vertical="center" wrapText="1"/>
    </xf>
    <xf numFmtId="0" fontId="5" fillId="7" borderId="1" xfId="0" applyNumberFormat="1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165" fontId="2" fillId="2" borderId="3" xfId="0" applyNumberFormat="1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left" vertical="center"/>
    </xf>
    <xf numFmtId="0" fontId="1" fillId="0" borderId="6" xfId="0" applyFont="1" applyBorder="1"/>
    <xf numFmtId="166" fontId="15" fillId="8" borderId="4" xfId="1" applyNumberFormat="1" applyFont="1" applyFill="1" applyBorder="1"/>
    <xf numFmtId="0" fontId="14" fillId="0" borderId="6" xfId="0" applyFont="1" applyBorder="1"/>
    <xf numFmtId="166" fontId="15" fillId="8" borderId="0" xfId="1" applyNumberFormat="1" applyFont="1" applyFill="1"/>
    <xf numFmtId="164" fontId="2" fillId="9" borderId="4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/>
    <xf numFmtId="0" fontId="16" fillId="0" borderId="0" xfId="0" applyFont="1"/>
    <xf numFmtId="4" fontId="14" fillId="0" borderId="0" xfId="0" applyNumberFormat="1" applyFont="1"/>
    <xf numFmtId="0" fontId="1" fillId="10" borderId="0" xfId="0" applyFont="1" applyFill="1"/>
    <xf numFmtId="4" fontId="14" fillId="10" borderId="0" xfId="0" applyNumberFormat="1" applyFont="1" applyFill="1"/>
    <xf numFmtId="4" fontId="1" fillId="10" borderId="4" xfId="0" applyNumberFormat="1" applyFont="1" applyFill="1" applyBorder="1"/>
    <xf numFmtId="4" fontId="1" fillId="0" borderId="0" xfId="0" applyNumberFormat="1" applyFont="1"/>
    <xf numFmtId="2" fontId="1" fillId="0" borderId="0" xfId="0" applyNumberFormat="1" applyFont="1"/>
    <xf numFmtId="0" fontId="1" fillId="0" borderId="0" xfId="0" quotePrefix="1" applyFont="1"/>
    <xf numFmtId="0" fontId="17" fillId="11" borderId="0" xfId="0" applyFont="1" applyFill="1" applyAlignment="1">
      <alignment vertical="center"/>
    </xf>
    <xf numFmtId="2" fontId="19" fillId="11" borderId="1" xfId="0" applyNumberFormat="1" applyFont="1" applyFill="1" applyBorder="1" applyAlignment="1">
      <alignment horizontal="right" vertical="center"/>
    </xf>
    <xf numFmtId="2" fontId="19" fillId="12" borderId="1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1" fontId="20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2" fontId="19" fillId="0" borderId="0" xfId="0" applyNumberFormat="1" applyFont="1" applyFill="1" applyBorder="1" applyAlignment="1">
      <alignment horizontal="right" vertical="center"/>
    </xf>
    <xf numFmtId="0" fontId="2" fillId="2" borderId="7" xfId="0" applyNumberFormat="1" applyFont="1" applyFill="1" applyBorder="1" applyAlignment="1">
      <alignment horizontal="left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0" fontId="17" fillId="0" borderId="9" xfId="0" applyFont="1" applyFill="1" applyBorder="1" applyAlignment="1">
      <alignment vertical="center"/>
    </xf>
    <xf numFmtId="0" fontId="17" fillId="11" borderId="9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center"/>
    </xf>
    <xf numFmtId="2" fontId="14" fillId="0" borderId="0" xfId="0" applyNumberFormat="1" applyFont="1" applyFill="1" applyBorder="1"/>
    <xf numFmtId="4" fontId="12" fillId="0" borderId="10" xfId="0" applyNumberFormat="1" applyFont="1" applyFill="1" applyBorder="1" applyAlignment="1">
      <alignment horizontal="right" vertical="center"/>
    </xf>
    <xf numFmtId="164" fontId="2" fillId="4" borderId="2" xfId="0" applyNumberFormat="1" applyFont="1" applyFill="1" applyBorder="1" applyAlignment="1">
      <alignment horizontal="right" vertical="center"/>
    </xf>
    <xf numFmtId="4" fontId="12" fillId="3" borderId="4" xfId="0" applyNumberFormat="1" applyFont="1" applyFill="1" applyBorder="1" applyAlignment="1">
      <alignment horizontal="right" vertical="center"/>
    </xf>
    <xf numFmtId="4" fontId="21" fillId="3" borderId="1" xfId="0" applyNumberFormat="1" applyFont="1" applyFill="1" applyBorder="1" applyAlignment="1">
      <alignment horizontal="right" vertical="center"/>
    </xf>
    <xf numFmtId="4" fontId="21" fillId="13" borderId="1" xfId="0" applyNumberFormat="1" applyFont="1" applyFill="1" applyBorder="1" applyAlignment="1">
      <alignment horizontal="right" vertical="center"/>
    </xf>
    <xf numFmtId="0" fontId="10" fillId="14" borderId="0" xfId="0" applyNumberFormat="1" applyFont="1" applyFill="1" applyBorder="1" applyAlignment="1">
      <alignment vertical="center"/>
    </xf>
    <xf numFmtId="0" fontId="10" fillId="15" borderId="0" xfId="0" applyNumberFormat="1" applyFont="1" applyFill="1" applyBorder="1" applyAlignment="1">
      <alignment vertical="center"/>
    </xf>
    <xf numFmtId="4" fontId="21" fillId="5" borderId="4" xfId="0" applyNumberFormat="1" applyFont="1" applyFill="1" applyBorder="1" applyAlignment="1">
      <alignment horizontal="right" vertical="center"/>
    </xf>
    <xf numFmtId="166" fontId="15" fillId="0" borderId="0" xfId="1" applyNumberFormat="1" applyFont="1" applyFill="1"/>
    <xf numFmtId="166" fontId="15" fillId="0" borderId="4" xfId="1" applyNumberFormat="1" applyFont="1" applyFill="1" applyBorder="1"/>
    <xf numFmtId="166" fontId="14" fillId="0" borderId="4" xfId="1" applyNumberFormat="1" applyFont="1" applyFill="1" applyBorder="1"/>
    <xf numFmtId="0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/>
    <xf numFmtId="4" fontId="12" fillId="3" borderId="11" xfId="0" applyNumberFormat="1" applyFont="1" applyFill="1" applyBorder="1" applyAlignment="1">
      <alignment horizontal="right" vertical="center"/>
    </xf>
    <xf numFmtId="4" fontId="12" fillId="3" borderId="2" xfId="0" applyNumberFormat="1" applyFont="1" applyFill="1" applyBorder="1" applyAlignment="1">
      <alignment horizontal="right" vertical="center"/>
    </xf>
    <xf numFmtId="4" fontId="12" fillId="3" borderId="12" xfId="0" applyNumberFormat="1" applyFont="1" applyFill="1" applyBorder="1" applyAlignment="1">
      <alignment horizontal="right" vertical="center"/>
    </xf>
    <xf numFmtId="4" fontId="12" fillId="3" borderId="13" xfId="0" applyNumberFormat="1" applyFont="1" applyFill="1" applyBorder="1" applyAlignment="1">
      <alignment horizontal="right" vertical="center"/>
    </xf>
    <xf numFmtId="4" fontId="12" fillId="5" borderId="13" xfId="0" applyNumberFormat="1" applyFont="1" applyFill="1" applyBorder="1" applyAlignment="1">
      <alignment horizontal="right" vertical="center"/>
    </xf>
    <xf numFmtId="166" fontId="1" fillId="8" borderId="4" xfId="1" applyNumberFormat="1" applyFont="1" applyFill="1" applyBorder="1"/>
    <xf numFmtId="166" fontId="1" fillId="0" borderId="14" xfId="1" applyNumberFormat="1" applyFont="1" applyFill="1" applyBorder="1"/>
    <xf numFmtId="14" fontId="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9" borderId="6" xfId="0" applyNumberFormat="1" applyFont="1" applyFill="1" applyBorder="1" applyAlignment="1">
      <alignment horizontal="right" vertical="center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right" vertical="center"/>
    </xf>
    <xf numFmtId="166" fontId="15" fillId="0" borderId="16" xfId="1" applyNumberFormat="1" applyFont="1" applyFill="1" applyBorder="1"/>
    <xf numFmtId="0" fontId="11" fillId="14" borderId="0" xfId="0" applyNumberFormat="1" applyFont="1" applyFill="1" applyBorder="1" applyAlignment="1">
      <alignment vertical="center"/>
    </xf>
    <xf numFmtId="0" fontId="11" fillId="15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17" fontId="20" fillId="16" borderId="1" xfId="0" applyNumberFormat="1" applyFont="1" applyFill="1" applyBorder="1" applyAlignment="1">
      <alignment horizontal="center" vertical="center"/>
    </xf>
    <xf numFmtId="17" fontId="20" fillId="0" borderId="1" xfId="0" applyNumberFormat="1" applyFont="1" applyFill="1" applyBorder="1" applyAlignment="1">
      <alignment horizontal="center" vertical="center"/>
    </xf>
    <xf numFmtId="165" fontId="2" fillId="2" borderId="12" xfId="0" applyNumberFormat="1" applyFont="1" applyFill="1" applyBorder="1" applyAlignment="1">
      <alignment horizontal="right" vertical="center" wrapText="1"/>
    </xf>
    <xf numFmtId="0" fontId="3" fillId="17" borderId="10" xfId="0" applyNumberFormat="1" applyFont="1" applyFill="1" applyBorder="1" applyAlignment="1">
      <alignment vertical="center"/>
    </xf>
    <xf numFmtId="0" fontId="4" fillId="17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" fontId="20" fillId="16" borderId="1" xfId="0" applyNumberFormat="1" applyFont="1" applyFill="1" applyBorder="1" applyAlignment="1">
      <alignment horizontal="center" vertical="center"/>
    </xf>
    <xf numFmtId="4" fontId="14" fillId="0" borderId="0" xfId="0" applyNumberFormat="1" applyFont="1" applyFill="1"/>
    <xf numFmtId="4" fontId="12" fillId="13" borderId="1" xfId="0" applyNumberFormat="1" applyFont="1" applyFill="1" applyBorder="1" applyAlignment="1">
      <alignment horizontal="right" vertical="center"/>
    </xf>
    <xf numFmtId="4" fontId="12" fillId="13" borderId="3" xfId="0" applyNumberFormat="1" applyFont="1" applyFill="1" applyBorder="1" applyAlignment="1">
      <alignment horizontal="right" vertical="center"/>
    </xf>
    <xf numFmtId="4" fontId="12" fillId="13" borderId="4" xfId="0" applyNumberFormat="1" applyFont="1" applyFill="1" applyBorder="1" applyAlignment="1">
      <alignment horizontal="right" vertical="center"/>
    </xf>
    <xf numFmtId="14" fontId="2" fillId="2" borderId="17" xfId="0" applyNumberFormat="1" applyFont="1" applyFill="1" applyBorder="1" applyAlignment="1">
      <alignment horizontal="center" vertical="center" wrapText="1"/>
    </xf>
    <xf numFmtId="166" fontId="1" fillId="0" borderId="0" xfId="1" applyNumberFormat="1" applyFont="1"/>
    <xf numFmtId="0" fontId="23" fillId="0" borderId="0" xfId="0" quotePrefix="1" applyFont="1" applyFill="1"/>
    <xf numFmtId="0" fontId="1" fillId="0" borderId="9" xfId="0" applyFont="1" applyFill="1" applyBorder="1"/>
    <xf numFmtId="0" fontId="6" fillId="17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5" fillId="15" borderId="0" xfId="0" applyNumberFormat="1" applyFont="1" applyFill="1" applyBorder="1" applyAlignment="1">
      <alignment vertical="center"/>
    </xf>
    <xf numFmtId="0" fontId="25" fillId="14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0" fontId="1" fillId="0" borderId="0" xfId="0" applyFont="1" applyBorder="1"/>
    <xf numFmtId="17" fontId="20" fillId="0" borderId="18" xfId="0" applyNumberFormat="1" applyFont="1" applyFill="1" applyBorder="1" applyAlignment="1">
      <alignment horizontal="center" vertical="center"/>
    </xf>
    <xf numFmtId="17" fontId="2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/>
    <xf numFmtId="0" fontId="1" fillId="0" borderId="0" xfId="0" applyFont="1" applyFill="1" applyBorder="1"/>
    <xf numFmtId="4" fontId="12" fillId="0" borderId="18" xfId="0" applyNumberFormat="1" applyFont="1" applyFill="1" applyBorder="1" applyAlignment="1">
      <alignment horizontal="right" vertical="center"/>
    </xf>
    <xf numFmtId="4" fontId="12" fillId="0" borderId="19" xfId="0" applyNumberFormat="1" applyFont="1" applyFill="1" applyBorder="1" applyAlignment="1">
      <alignment horizontal="right" vertical="center"/>
    </xf>
    <xf numFmtId="166" fontId="15" fillId="0" borderId="19" xfId="1" applyNumberFormat="1" applyFont="1" applyFill="1" applyBorder="1"/>
    <xf numFmtId="166" fontId="15" fillId="0" borderId="0" xfId="1" applyNumberFormat="1" applyFont="1" applyFill="1" applyBorder="1"/>
    <xf numFmtId="0" fontId="4" fillId="0" borderId="0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" fontId="12" fillId="18" borderId="1" xfId="0" applyNumberFormat="1" applyFont="1" applyFill="1" applyBorder="1" applyAlignment="1">
      <alignment horizontal="right" vertical="center"/>
    </xf>
    <xf numFmtId="4" fontId="2" fillId="19" borderId="1" xfId="0" applyNumberFormat="1" applyFont="1" applyFill="1" applyBorder="1" applyAlignment="1">
      <alignment horizontal="center" vertical="center"/>
    </xf>
    <xf numFmtId="4" fontId="27" fillId="19" borderId="6" xfId="0" applyNumberFormat="1" applyFont="1" applyFill="1" applyBorder="1"/>
    <xf numFmtId="4" fontId="1" fillId="0" borderId="0" xfId="0" applyNumberFormat="1" applyFont="1" applyFill="1"/>
    <xf numFmtId="0" fontId="1" fillId="19" borderId="4" xfId="0" applyFont="1" applyFill="1" applyBorder="1"/>
    <xf numFmtId="0" fontId="2" fillId="20" borderId="1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/>
    </xf>
    <xf numFmtId="4" fontId="12" fillId="3" borderId="20" xfId="0" applyNumberFormat="1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>
      <alignment horizontal="left" vertical="center"/>
    </xf>
    <xf numFmtId="0" fontId="14" fillId="0" borderId="0" xfId="0" applyFont="1" applyBorder="1"/>
    <xf numFmtId="1" fontId="2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4" fontId="12" fillId="3" borderId="0" xfId="0" applyNumberFormat="1" applyFont="1" applyFill="1" applyBorder="1" applyAlignment="1">
      <alignment horizontal="right" vertical="center"/>
    </xf>
    <xf numFmtId="166" fontId="12" fillId="0" borderId="21" xfId="1" applyNumberFormat="1" applyFont="1" applyFill="1" applyBorder="1" applyAlignment="1">
      <alignment horizontal="right" vertical="center"/>
    </xf>
    <xf numFmtId="4" fontId="2" fillId="13" borderId="3" xfId="0" applyNumberFormat="1" applyFont="1" applyFill="1" applyBorder="1" applyAlignment="1">
      <alignment horizontal="right" vertical="center"/>
    </xf>
    <xf numFmtId="4" fontId="2" fillId="13" borderId="1" xfId="0" applyNumberFormat="1" applyFont="1" applyFill="1" applyBorder="1" applyAlignment="1">
      <alignment horizontal="right" vertical="center"/>
    </xf>
    <xf numFmtId="0" fontId="30" fillId="0" borderId="0" xfId="0" applyFont="1"/>
    <xf numFmtId="4" fontId="2" fillId="0" borderId="4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0" fontId="31" fillId="0" borderId="22" xfId="0" applyFont="1" applyBorder="1" applyAlignment="1">
      <alignment horizontal="center" vertical="center" wrapText="1"/>
    </xf>
    <xf numFmtId="166" fontId="1" fillId="0" borderId="0" xfId="1" applyNumberFormat="1" applyFont="1" applyFill="1"/>
    <xf numFmtId="0" fontId="32" fillId="0" borderId="0" xfId="0" applyNumberFormat="1" applyFont="1" applyFill="1" applyBorder="1" applyAlignment="1">
      <alignment vertical="center"/>
    </xf>
    <xf numFmtId="164" fontId="2" fillId="14" borderId="4" xfId="0" applyNumberFormat="1" applyFont="1" applyFill="1" applyBorder="1" applyAlignment="1">
      <alignment horizontal="right" vertical="center"/>
    </xf>
    <xf numFmtId="166" fontId="1" fillId="0" borderId="0" xfId="0" applyNumberFormat="1" applyFont="1"/>
    <xf numFmtId="0" fontId="33" fillId="0" borderId="0" xfId="0" applyNumberFormat="1" applyFont="1" applyFill="1" applyBorder="1" applyAlignment="1">
      <alignment vertical="center"/>
    </xf>
    <xf numFmtId="0" fontId="7" fillId="17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/>
    <xf numFmtId="0" fontId="4" fillId="17" borderId="0" xfId="0" applyNumberFormat="1" applyFont="1" applyFill="1" applyBorder="1" applyAlignment="1">
      <alignment vertical="center"/>
    </xf>
    <xf numFmtId="0" fontId="1" fillId="19" borderId="0" xfId="0" applyFont="1" applyFill="1"/>
    <xf numFmtId="4" fontId="21" fillId="13" borderId="3" xfId="0" applyNumberFormat="1" applyFont="1" applyFill="1" applyBorder="1" applyAlignment="1">
      <alignment horizontal="right" vertical="center"/>
    </xf>
    <xf numFmtId="166" fontId="34" fillId="8" borderId="0" xfId="1" applyNumberFormat="1" applyFont="1" applyFill="1"/>
    <xf numFmtId="166" fontId="34" fillId="8" borderId="4" xfId="1" applyNumberFormat="1" applyFont="1" applyFill="1" applyBorder="1"/>
    <xf numFmtId="2" fontId="1" fillId="19" borderId="0" xfId="0" applyNumberFormat="1" applyFont="1" applyFill="1"/>
    <xf numFmtId="4" fontId="20" fillId="13" borderId="4" xfId="0" applyNumberFormat="1" applyFont="1" applyFill="1" applyBorder="1" applyAlignment="1">
      <alignment horizontal="right" vertical="center"/>
    </xf>
    <xf numFmtId="2" fontId="1" fillId="14" borderId="0" xfId="0" applyNumberFormat="1" applyFont="1" applyFill="1"/>
    <xf numFmtId="0" fontId="16" fillId="21" borderId="0" xfId="0" applyFont="1" applyFill="1"/>
    <xf numFmtId="0" fontId="2" fillId="22" borderId="23" xfId="0" applyNumberFormat="1" applyFont="1" applyFill="1" applyBorder="1" applyAlignment="1">
      <alignment horizontal="left" vertical="center" wrapText="1"/>
    </xf>
    <xf numFmtId="4" fontId="2" fillId="22" borderId="23" xfId="0" applyNumberFormat="1" applyFont="1" applyFill="1" applyBorder="1" applyAlignment="1">
      <alignment horizontal="right" vertical="center" wrapText="1"/>
    </xf>
    <xf numFmtId="4" fontId="12" fillId="23" borderId="23" xfId="0" applyNumberFormat="1" applyFont="1" applyFill="1" applyBorder="1" applyAlignment="1">
      <alignment horizontal="right" vertical="center"/>
    </xf>
    <xf numFmtId="0" fontId="1" fillId="21" borderId="0" xfId="0" applyFont="1" applyFill="1"/>
    <xf numFmtId="0" fontId="10" fillId="21" borderId="0" xfId="0" applyNumberFormat="1" applyFont="1" applyFill="1" applyBorder="1" applyAlignment="1">
      <alignment vertical="center"/>
    </xf>
    <xf numFmtId="0" fontId="14" fillId="21" borderId="0" xfId="0" applyFont="1" applyFill="1"/>
    <xf numFmtId="2" fontId="14" fillId="21" borderId="0" xfId="0" applyNumberFormat="1" applyFont="1" applyFill="1"/>
    <xf numFmtId="0" fontId="2" fillId="21" borderId="0" xfId="0" applyNumberFormat="1" applyFont="1" applyFill="1" applyBorder="1" applyAlignment="1">
      <alignment horizontal="left" vertical="center" wrapText="1"/>
    </xf>
    <xf numFmtId="165" fontId="2" fillId="21" borderId="24" xfId="0" applyNumberFormat="1" applyFont="1" applyFill="1" applyBorder="1" applyAlignment="1">
      <alignment horizontal="right" vertical="center" wrapText="1"/>
    </xf>
    <xf numFmtId="4" fontId="12" fillId="21" borderId="0" xfId="0" applyNumberFormat="1" applyFont="1" applyFill="1" applyBorder="1" applyAlignment="1">
      <alignment horizontal="right" vertical="center"/>
    </xf>
    <xf numFmtId="4" fontId="1" fillId="21" borderId="0" xfId="0" applyNumberFormat="1" applyFont="1" applyFill="1"/>
    <xf numFmtId="0" fontId="1" fillId="21" borderId="0" xfId="0" quotePrefix="1" applyFont="1" applyFill="1"/>
    <xf numFmtId="2" fontId="1" fillId="0" borderId="0" xfId="0" applyNumberFormat="1" applyFont="1" applyFill="1"/>
    <xf numFmtId="0" fontId="2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/>
    <xf numFmtId="0" fontId="25" fillId="0" borderId="0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/>
    <xf numFmtId="0" fontId="37" fillId="0" borderId="0" xfId="0" applyFont="1"/>
    <xf numFmtId="0" fontId="2" fillId="0" borderId="25" xfId="0" applyNumberFormat="1" applyFont="1" applyFill="1" applyBorder="1" applyAlignment="1">
      <alignment horizontal="center" vertical="center"/>
    </xf>
    <xf numFmtId="0" fontId="37" fillId="0" borderId="0" xfId="0" applyFont="1" applyFill="1"/>
    <xf numFmtId="4" fontId="12" fillId="3" borderId="17" xfId="0" applyNumberFormat="1" applyFont="1" applyFill="1" applyBorder="1" applyAlignment="1">
      <alignment horizontal="right" vertical="center"/>
    </xf>
    <xf numFmtId="0" fontId="2" fillId="0" borderId="25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4" fontId="12" fillId="24" borderId="1" xfId="0" applyNumberFormat="1" applyFont="1" applyFill="1" applyBorder="1" applyAlignment="1">
      <alignment horizontal="right" vertical="center"/>
    </xf>
    <xf numFmtId="4" fontId="12" fillId="24" borderId="3" xfId="0" applyNumberFormat="1" applyFont="1" applyFill="1" applyBorder="1" applyAlignment="1">
      <alignment horizontal="right" vertical="center"/>
    </xf>
    <xf numFmtId="4" fontId="21" fillId="13" borderId="2" xfId="0" applyNumberFormat="1" applyFont="1" applyFill="1" applyBorder="1" applyAlignment="1">
      <alignment horizontal="right" vertic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left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4" fontId="21" fillId="13" borderId="4" xfId="0" applyNumberFormat="1" applyFont="1" applyFill="1" applyBorder="1" applyAlignment="1">
      <alignment horizontal="right" vertical="center"/>
    </xf>
    <xf numFmtId="1" fontId="31" fillId="0" borderId="27" xfId="0" quotePrefix="1" applyNumberFormat="1" applyFont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right" vertical="center"/>
    </xf>
    <xf numFmtId="0" fontId="5" fillId="0" borderId="26" xfId="0" applyNumberFormat="1" applyFont="1" applyFill="1" applyBorder="1" applyAlignment="1">
      <alignment horizontal="left" vertical="center" wrapText="1"/>
    </xf>
    <xf numFmtId="0" fontId="2" fillId="0" borderId="28" xfId="0" applyNumberFormat="1" applyFont="1" applyFill="1" applyBorder="1" applyAlignment="1">
      <alignment horizontal="left" vertical="center" wrapText="1"/>
    </xf>
    <xf numFmtId="4" fontId="12" fillId="3" borderId="29" xfId="0" applyNumberFormat="1" applyFont="1" applyFill="1" applyBorder="1" applyAlignment="1">
      <alignment horizontal="right" vertical="center"/>
    </xf>
    <xf numFmtId="167" fontId="2" fillId="2" borderId="1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vertical="center"/>
    </xf>
    <xf numFmtId="167" fontId="1" fillId="0" borderId="0" xfId="0" applyNumberFormat="1" applyFont="1"/>
    <xf numFmtId="167" fontId="2" fillId="2" borderId="1" xfId="0" applyNumberFormat="1" applyFont="1" applyFill="1" applyBorder="1" applyAlignment="1">
      <alignment horizontal="center" vertical="center"/>
    </xf>
    <xf numFmtId="166" fontId="12" fillId="0" borderId="0" xfId="1" applyNumberFormat="1" applyFont="1" applyFill="1" applyBorder="1" applyAlignment="1">
      <alignment horizontal="right" vertical="center"/>
    </xf>
    <xf numFmtId="1" fontId="20" fillId="0" borderId="18" xfId="0" applyNumberFormat="1" applyFont="1" applyFill="1" applyBorder="1" applyAlignment="1">
      <alignment horizontal="center" vertical="center" wrapText="1"/>
    </xf>
    <xf numFmtId="4" fontId="2" fillId="13" borderId="26" xfId="0" applyNumberFormat="1" applyFont="1" applyFill="1" applyBorder="1" applyAlignment="1">
      <alignment horizontal="right" vertical="center"/>
    </xf>
    <xf numFmtId="0" fontId="1" fillId="25" borderId="0" xfId="0" applyFont="1" applyFill="1"/>
    <xf numFmtId="4" fontId="21" fillId="13" borderId="0" xfId="0" applyNumberFormat="1" applyFont="1" applyFill="1" applyBorder="1" applyAlignment="1">
      <alignment horizontal="right" vertical="center"/>
    </xf>
    <xf numFmtId="4" fontId="12" fillId="3" borderId="30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14" fontId="40" fillId="26" borderId="0" xfId="0" applyNumberFormat="1" applyFont="1" applyFill="1" applyBorder="1" applyAlignment="1">
      <alignment horizontal="center" vertical="center" wrapText="1"/>
    </xf>
    <xf numFmtId="0" fontId="41" fillId="26" borderId="0" xfId="0" applyFont="1" applyFill="1"/>
    <xf numFmtId="4" fontId="41" fillId="26" borderId="0" xfId="0" applyNumberFormat="1" applyFont="1" applyFill="1"/>
    <xf numFmtId="14" fontId="40" fillId="27" borderId="0" xfId="0" applyNumberFormat="1" applyFont="1" applyFill="1" applyBorder="1" applyAlignment="1">
      <alignment horizontal="center" vertical="center" wrapText="1"/>
    </xf>
    <xf numFmtId="0" fontId="41" fillId="27" borderId="0" xfId="0" applyFont="1" applyFill="1"/>
    <xf numFmtId="4" fontId="2" fillId="20" borderId="1" xfId="0" applyNumberFormat="1" applyFont="1" applyFill="1" applyBorder="1" applyAlignment="1">
      <alignment horizontal="right" vertical="center" wrapText="1"/>
    </xf>
    <xf numFmtId="4" fontId="2" fillId="28" borderId="1" xfId="0" applyNumberFormat="1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4" fontId="41" fillId="27" borderId="0" xfId="0" applyNumberFormat="1" applyFont="1" applyFill="1"/>
    <xf numFmtId="0" fontId="0" fillId="0" borderId="0" xfId="0"/>
    <xf numFmtId="4" fontId="12" fillId="3" borderId="3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25" borderId="1" xfId="0" applyNumberFormat="1" applyFont="1" applyFill="1" applyBorder="1" applyAlignment="1">
      <alignment horizontal="right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13" borderId="0" xfId="0" applyNumberFormat="1" applyFont="1" applyFill="1" applyBorder="1" applyAlignment="1">
      <alignment horizontal="right" vertical="center"/>
    </xf>
    <xf numFmtId="4" fontId="2" fillId="13" borderId="4" xfId="0" applyNumberFormat="1" applyFont="1" applyFill="1" applyBorder="1" applyAlignment="1">
      <alignment horizontal="right" vertical="center"/>
    </xf>
    <xf numFmtId="14" fontId="2" fillId="2" borderId="13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4" fontId="21" fillId="13" borderId="13" xfId="0" applyNumberFormat="1" applyFont="1" applyFill="1" applyBorder="1" applyAlignment="1">
      <alignment horizontal="right" vertical="center"/>
    </xf>
    <xf numFmtId="166" fontId="34" fillId="8" borderId="13" xfId="1" applyNumberFormat="1" applyFont="1" applyFill="1" applyBorder="1"/>
    <xf numFmtId="166" fontId="43" fillId="0" borderId="32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1" fillId="14" borderId="0" xfId="0" applyFont="1" applyFill="1"/>
    <xf numFmtId="4" fontId="2" fillId="13" borderId="28" xfId="0" applyNumberFormat="1" applyFont="1" applyFill="1" applyBorder="1" applyAlignment="1">
      <alignment horizontal="right" vertical="center"/>
    </xf>
    <xf numFmtId="165" fontId="44" fillId="14" borderId="32" xfId="0" applyNumberFormat="1" applyFont="1" applyFill="1" applyBorder="1" applyAlignment="1">
      <alignment horizontal="center" vertical="center" wrapText="1"/>
    </xf>
    <xf numFmtId="1" fontId="44" fillId="14" borderId="27" xfId="0" quotePrefix="1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21" borderId="0" xfId="0" applyNumberFormat="1" applyFont="1" applyFill="1" applyBorder="1" applyAlignment="1">
      <alignment vertical="center"/>
    </xf>
    <xf numFmtId="4" fontId="27" fillId="19" borderId="0" xfId="0" applyNumberFormat="1" applyFont="1" applyFill="1" applyBorder="1"/>
    <xf numFmtId="4" fontId="2" fillId="19" borderId="0" xfId="0" applyNumberFormat="1" applyFont="1" applyFill="1" applyBorder="1" applyAlignment="1">
      <alignment horizontal="center" vertical="center"/>
    </xf>
    <xf numFmtId="165" fontId="2" fillId="21" borderId="0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14" fontId="2" fillId="2" borderId="34" xfId="0" applyNumberFormat="1" applyFont="1" applyFill="1" applyBorder="1" applyAlignment="1">
      <alignment horizontal="center" vertical="center" wrapText="1"/>
    </xf>
    <xf numFmtId="4" fontId="2" fillId="19" borderId="17" xfId="0" applyNumberFormat="1" applyFont="1" applyFill="1" applyBorder="1" applyAlignment="1">
      <alignment horizontal="center" vertical="center"/>
    </xf>
    <xf numFmtId="165" fontId="2" fillId="2" borderId="24" xfId="0" applyNumberFormat="1" applyFont="1" applyFill="1" applyBorder="1" applyAlignment="1">
      <alignment horizontal="right" vertical="center" wrapText="1"/>
    </xf>
    <xf numFmtId="165" fontId="2" fillId="2" borderId="4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2" fillId="0" borderId="1" xfId="0" applyNumberFormat="1" applyFont="1" applyFill="1" applyBorder="1" applyAlignment="1">
      <alignment horizontal="left" vertical="center" wrapText="1"/>
    </xf>
    <xf numFmtId="0" fontId="16" fillId="0" borderId="4" xfId="0" applyFont="1" applyBorder="1"/>
    <xf numFmtId="4" fontId="21" fillId="3" borderId="3" xfId="0" applyNumberFormat="1" applyFont="1" applyFill="1" applyBorder="1" applyAlignment="1">
      <alignment horizontal="right" vertical="center"/>
    </xf>
    <xf numFmtId="4" fontId="21" fillId="3" borderId="4" xfId="0" applyNumberFormat="1" applyFont="1" applyFill="1" applyBorder="1" applyAlignment="1">
      <alignment horizontal="right" vertical="center"/>
    </xf>
    <xf numFmtId="168" fontId="1" fillId="0" borderId="0" xfId="0" applyNumberFormat="1" applyFont="1"/>
    <xf numFmtId="4" fontId="21" fillId="3" borderId="35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2" fillId="0" borderId="0" xfId="0" applyNumberFormat="1" applyFont="1" applyFill="1" applyBorder="1" applyAlignment="1">
      <alignment horizontal="center" vertical="center"/>
    </xf>
    <xf numFmtId="2" fontId="0" fillId="0" borderId="0" xfId="0" applyNumberFormat="1"/>
    <xf numFmtId="4" fontId="1" fillId="0" borderId="14" xfId="0" applyNumberFormat="1" applyFont="1" applyBorder="1"/>
    <xf numFmtId="4" fontId="1" fillId="0" borderId="10" xfId="0" applyNumberFormat="1" applyFont="1" applyBorder="1"/>
    <xf numFmtId="4" fontId="1" fillId="0" borderId="36" xfId="0" applyNumberFormat="1" applyFont="1" applyBorder="1"/>
    <xf numFmtId="4" fontId="1" fillId="0" borderId="19" xfId="0" applyNumberFormat="1" applyFont="1" applyBorder="1"/>
    <xf numFmtId="4" fontId="1" fillId="0" borderId="0" xfId="0" applyNumberFormat="1" applyFont="1" applyBorder="1"/>
    <xf numFmtId="4" fontId="1" fillId="0" borderId="28" xfId="0" applyNumberFormat="1" applyFont="1" applyBorder="1"/>
    <xf numFmtId="4" fontId="41" fillId="26" borderId="13" xfId="0" applyNumberFormat="1" applyFont="1" applyFill="1" applyBorder="1"/>
    <xf numFmtId="4" fontId="41" fillId="26" borderId="23" xfId="0" applyNumberFormat="1" applyFont="1" applyFill="1" applyBorder="1"/>
    <xf numFmtId="4" fontId="41" fillId="26" borderId="6" xfId="0" applyNumberFormat="1" applyFont="1" applyFill="1" applyBorder="1"/>
    <xf numFmtId="4" fontId="1" fillId="0" borderId="19" xfId="0" applyNumberFormat="1" applyFont="1" applyFill="1" applyBorder="1"/>
    <xf numFmtId="4" fontId="1" fillId="0" borderId="0" xfId="0" applyNumberFormat="1" applyFont="1" applyFill="1" applyBorder="1"/>
    <xf numFmtId="0" fontId="46" fillId="0" borderId="0" xfId="0" applyNumberFormat="1" applyFont="1" applyFill="1" applyBorder="1" applyAlignment="1">
      <alignment horizontal="right" vertical="center" wrapText="1"/>
    </xf>
    <xf numFmtId="4" fontId="12" fillId="29" borderId="4" xfId="0" applyNumberFormat="1" applyFont="1" applyFill="1" applyBorder="1" applyAlignment="1">
      <alignment horizontal="right" vertical="center"/>
    </xf>
    <xf numFmtId="4" fontId="21" fillId="3" borderId="18" xfId="0" applyNumberFormat="1" applyFont="1" applyFill="1" applyBorder="1" applyAlignment="1">
      <alignment horizontal="right" vertical="center"/>
    </xf>
    <xf numFmtId="0" fontId="16" fillId="30" borderId="0" xfId="0" applyFont="1" applyFill="1" applyAlignment="1">
      <alignment horizontal="center"/>
    </xf>
    <xf numFmtId="0" fontId="2" fillId="19" borderId="1" xfId="0" applyNumberFormat="1" applyFont="1" applyFill="1" applyBorder="1" applyAlignment="1">
      <alignment horizontal="left" vertical="center" wrapText="1"/>
    </xf>
    <xf numFmtId="4" fontId="12" fillId="31" borderId="1" xfId="0" applyNumberFormat="1" applyFont="1" applyFill="1" applyBorder="1" applyAlignment="1">
      <alignment horizontal="right" vertical="center"/>
    </xf>
    <xf numFmtId="4" fontId="12" fillId="32" borderId="1" xfId="0" applyNumberFormat="1" applyFont="1" applyFill="1" applyBorder="1" applyAlignment="1">
      <alignment horizontal="right" vertical="center"/>
    </xf>
    <xf numFmtId="166" fontId="43" fillId="0" borderId="37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vertical="center"/>
    </xf>
    <xf numFmtId="17" fontId="30" fillId="0" borderId="0" xfId="0" applyNumberFormat="1" applyFont="1" applyFill="1"/>
    <xf numFmtId="0" fontId="4" fillId="17" borderId="0" xfId="0" applyNumberFormat="1" applyFont="1" applyFill="1" applyBorder="1" applyAlignment="1">
      <alignment vertical="center"/>
    </xf>
    <xf numFmtId="166" fontId="1" fillId="0" borderId="0" xfId="1" applyNumberFormat="1" applyFont="1" applyBorder="1"/>
    <xf numFmtId="0" fontId="4" fillId="17" borderId="0" xfId="0" applyNumberFormat="1" applyFont="1" applyFill="1" applyBorder="1" applyAlignment="1">
      <alignment vertical="center"/>
    </xf>
    <xf numFmtId="0" fontId="4" fillId="17" borderId="0" xfId="0" applyNumberFormat="1" applyFont="1" applyFill="1" applyBorder="1" applyAlignment="1">
      <alignment vertical="center"/>
    </xf>
    <xf numFmtId="0" fontId="4" fillId="17" borderId="0" xfId="0" applyNumberFormat="1" applyFont="1" applyFill="1" applyBorder="1" applyAlignment="1">
      <alignment vertical="center"/>
    </xf>
    <xf numFmtId="0" fontId="1" fillId="34" borderId="0" xfId="0" applyFont="1" applyFill="1"/>
    <xf numFmtId="0" fontId="45" fillId="0" borderId="0" xfId="0" applyNumberFormat="1" applyFont="1" applyFill="1" applyBorder="1" applyAlignment="1">
      <alignment horizontal="left" vertical="center" wrapText="1"/>
    </xf>
    <xf numFmtId="0" fontId="46" fillId="0" borderId="0" xfId="0" applyNumberFormat="1" applyFont="1" applyFill="1" applyBorder="1" applyAlignment="1">
      <alignment horizontal="left" vertical="center" wrapText="1"/>
    </xf>
    <xf numFmtId="0" fontId="4" fillId="17" borderId="0" xfId="0" applyNumberFormat="1" applyFont="1" applyFill="1" applyBorder="1" applyAlignment="1">
      <alignment vertical="center"/>
    </xf>
    <xf numFmtId="0" fontId="4" fillId="17" borderId="0" xfId="0" applyNumberFormat="1" applyFont="1" applyFill="1" applyBorder="1" applyAlignment="1">
      <alignment vertical="center"/>
    </xf>
    <xf numFmtId="0" fontId="4" fillId="17" borderId="0" xfId="0" applyNumberFormat="1" applyFont="1" applyFill="1" applyBorder="1" applyAlignment="1">
      <alignment vertical="center"/>
    </xf>
    <xf numFmtId="0" fontId="4" fillId="17" borderId="0" xfId="0" applyNumberFormat="1" applyFont="1" applyFill="1" applyBorder="1" applyAlignment="1">
      <alignment vertical="center"/>
    </xf>
    <xf numFmtId="0" fontId="4" fillId="17" borderId="0" xfId="0" applyNumberFormat="1" applyFont="1" applyFill="1" applyBorder="1" applyAlignment="1">
      <alignment vertical="center"/>
    </xf>
    <xf numFmtId="0" fontId="4" fillId="17" borderId="0" xfId="0" applyNumberFormat="1" applyFont="1" applyFill="1" applyBorder="1" applyAlignment="1">
      <alignment vertical="center"/>
    </xf>
    <xf numFmtId="166" fontId="14" fillId="0" borderId="0" xfId="1" applyNumberFormat="1" applyFont="1"/>
    <xf numFmtId="0" fontId="7" fillId="17" borderId="0" xfId="0" applyNumberFormat="1" applyFont="1" applyFill="1" applyBorder="1" applyAlignment="1">
      <alignment horizontal="center" vertical="center" wrapText="1"/>
    </xf>
    <xf numFmtId="0" fontId="4" fillId="17" borderId="0" xfId="0" applyNumberFormat="1" applyFont="1" applyFill="1" applyBorder="1" applyAlignment="1">
      <alignment vertical="center"/>
    </xf>
    <xf numFmtId="0" fontId="10" fillId="15" borderId="0" xfId="0" applyNumberFormat="1" applyFont="1" applyFill="1" applyBorder="1" applyAlignment="1">
      <alignment vertical="center"/>
    </xf>
    <xf numFmtId="0" fontId="10" fillId="14" borderId="0" xfId="0" applyNumberFormat="1" applyFont="1" applyFill="1" applyBorder="1" applyAlignment="1">
      <alignment vertical="center"/>
    </xf>
    <xf numFmtId="164" fontId="2" fillId="35" borderId="4" xfId="0" applyNumberFormat="1" applyFont="1" applyFill="1" applyBorder="1" applyAlignment="1">
      <alignment horizontal="right" vertical="center"/>
    </xf>
    <xf numFmtId="0" fontId="1" fillId="35" borderId="0" xfId="0" applyFont="1" applyFill="1"/>
    <xf numFmtId="0" fontId="2" fillId="2" borderId="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 wrapText="1"/>
    </xf>
    <xf numFmtId="0" fontId="2" fillId="0" borderId="23" xfId="0" applyNumberFormat="1" applyFont="1" applyFill="1" applyBorder="1" applyAlignment="1">
      <alignment vertical="center" wrapText="1"/>
    </xf>
    <xf numFmtId="0" fontId="2" fillId="0" borderId="6" xfId="0" applyNumberFormat="1" applyFont="1" applyFill="1" applyBorder="1" applyAlignment="1">
      <alignment vertical="center" wrapText="1"/>
    </xf>
    <xf numFmtId="166" fontId="15" fillId="8" borderId="0" xfId="1" applyNumberFormat="1" applyFont="1" applyFill="1" applyBorder="1"/>
    <xf numFmtId="4" fontId="12" fillId="0" borderId="3" xfId="0" applyNumberFormat="1" applyFont="1" applyFill="1" applyBorder="1" applyAlignment="1">
      <alignment horizontal="right" vertical="center"/>
    </xf>
    <xf numFmtId="0" fontId="4" fillId="17" borderId="0" xfId="0" applyNumberFormat="1" applyFont="1" applyFill="1" applyBorder="1" applyAlignment="1">
      <alignment vertical="center"/>
    </xf>
    <xf numFmtId="0" fontId="10" fillId="15" borderId="0" xfId="0" applyNumberFormat="1" applyFont="1" applyFill="1" applyBorder="1" applyAlignment="1">
      <alignment vertical="center"/>
    </xf>
    <xf numFmtId="0" fontId="10" fillId="14" borderId="0" xfId="0" applyNumberFormat="1" applyFont="1" applyFill="1" applyBorder="1" applyAlignment="1">
      <alignment vertical="center"/>
    </xf>
    <xf numFmtId="4" fontId="12" fillId="36" borderId="4" xfId="0" applyNumberFormat="1" applyFont="1" applyFill="1" applyBorder="1" applyAlignment="1">
      <alignment horizontal="right" vertical="center"/>
    </xf>
    <xf numFmtId="4" fontId="12" fillId="36" borderId="0" xfId="0" applyNumberFormat="1" applyFont="1" applyFill="1" applyBorder="1" applyAlignment="1">
      <alignment horizontal="right" vertical="center"/>
    </xf>
    <xf numFmtId="2" fontId="1" fillId="37" borderId="0" xfId="0" applyNumberFormat="1" applyFont="1" applyFill="1"/>
    <xf numFmtId="4" fontId="1" fillId="0" borderId="36" xfId="0" applyNumberFormat="1" applyFont="1" applyFill="1" applyBorder="1"/>
    <xf numFmtId="4" fontId="1" fillId="0" borderId="39" xfId="0" applyNumberFormat="1" applyFont="1" applyBorder="1"/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10" fillId="14" borderId="0" xfId="0" applyNumberFormat="1" applyFont="1" applyFill="1" applyBorder="1" applyAlignment="1">
      <alignment vertical="center"/>
    </xf>
    <xf numFmtId="0" fontId="4" fillId="21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166" fontId="43" fillId="0" borderId="0" xfId="0" applyNumberFormat="1" applyFont="1" applyBorder="1" applyAlignment="1">
      <alignment horizontal="center" vertical="center" wrapText="1"/>
    </xf>
    <xf numFmtId="166" fontId="1" fillId="0" borderId="4" xfId="1" applyNumberFormat="1" applyFont="1" applyBorder="1"/>
    <xf numFmtId="0" fontId="1" fillId="37" borderId="0" xfId="0" applyFont="1" applyFill="1"/>
    <xf numFmtId="0" fontId="1" fillId="38" borderId="0" xfId="0" applyFont="1" applyFill="1"/>
    <xf numFmtId="0" fontId="1" fillId="38" borderId="29" xfId="0" applyFont="1" applyFill="1" applyBorder="1" applyAlignment="1">
      <alignment horizontal="center"/>
    </xf>
    <xf numFmtId="166" fontId="1" fillId="38" borderId="40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23" xfId="0" applyFont="1" applyFill="1" applyBorder="1"/>
    <xf numFmtId="0" fontId="1" fillId="0" borderId="41" xfId="0" applyFont="1" applyFill="1" applyBorder="1"/>
    <xf numFmtId="0" fontId="1" fillId="0" borderId="42" xfId="0" applyFont="1" applyBorder="1"/>
    <xf numFmtId="14" fontId="2" fillId="2" borderId="11" xfId="0" applyNumberFormat="1" applyFont="1" applyFill="1" applyBorder="1" applyAlignment="1">
      <alignment horizontal="center" vertical="center" wrapText="1"/>
    </xf>
    <xf numFmtId="14" fontId="2" fillId="2" borderId="43" xfId="0" applyNumberFormat="1" applyFont="1" applyFill="1" applyBorder="1" applyAlignment="1">
      <alignment horizontal="center" vertical="center" wrapText="1"/>
    </xf>
    <xf numFmtId="14" fontId="2" fillId="2" borderId="44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/>
    </xf>
    <xf numFmtId="0" fontId="2" fillId="2" borderId="45" xfId="0" applyNumberFormat="1" applyFont="1" applyFill="1" applyBorder="1" applyAlignment="1">
      <alignment horizontal="center" vertical="center" wrapText="1"/>
    </xf>
    <xf numFmtId="0" fontId="2" fillId="2" borderId="46" xfId="0" applyNumberFormat="1" applyFont="1" applyFill="1" applyBorder="1" applyAlignment="1">
      <alignment horizontal="center" vertical="center" wrapText="1"/>
    </xf>
    <xf numFmtId="0" fontId="0" fillId="0" borderId="6" xfId="0" applyBorder="1"/>
    <xf numFmtId="4" fontId="12" fillId="3" borderId="45" xfId="0" applyNumberFormat="1" applyFont="1" applyFill="1" applyBorder="1" applyAlignment="1">
      <alignment horizontal="right" vertical="center"/>
    </xf>
    <xf numFmtId="4" fontId="12" fillId="3" borderId="46" xfId="0" applyNumberFormat="1" applyFont="1" applyFill="1" applyBorder="1" applyAlignment="1">
      <alignment horizontal="right" vertical="center"/>
    </xf>
    <xf numFmtId="0" fontId="2" fillId="2" borderId="34" xfId="0" applyNumberFormat="1" applyFont="1" applyFill="1" applyBorder="1" applyAlignment="1">
      <alignment horizontal="left" vertical="center" wrapText="1"/>
    </xf>
    <xf numFmtId="4" fontId="12" fillId="18" borderId="2" xfId="0" applyNumberFormat="1" applyFont="1" applyFill="1" applyBorder="1" applyAlignment="1">
      <alignment horizontal="right" vertical="center"/>
    </xf>
    <xf numFmtId="4" fontId="12" fillId="18" borderId="45" xfId="0" applyNumberFormat="1" applyFont="1" applyFill="1" applyBorder="1" applyAlignment="1">
      <alignment horizontal="right" vertical="center"/>
    </xf>
    <xf numFmtId="4" fontId="12" fillId="18" borderId="46" xfId="0" applyNumberFormat="1" applyFont="1" applyFill="1" applyBorder="1" applyAlignment="1">
      <alignment horizontal="right" vertical="center"/>
    </xf>
    <xf numFmtId="0" fontId="2" fillId="20" borderId="15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4" fontId="12" fillId="32" borderId="2" xfId="0" applyNumberFormat="1" applyFont="1" applyFill="1" applyBorder="1" applyAlignment="1">
      <alignment horizontal="right" vertical="center"/>
    </xf>
    <xf numFmtId="0" fontId="2" fillId="19" borderId="15" xfId="0" applyNumberFormat="1" applyFont="1" applyFill="1" applyBorder="1" applyAlignment="1">
      <alignment horizontal="left" vertical="center" wrapText="1"/>
    </xf>
    <xf numFmtId="0" fontId="2" fillId="2" borderId="15" xfId="0" applyNumberFormat="1" applyFont="1" applyFill="1" applyBorder="1" applyAlignment="1">
      <alignment horizontal="left" vertical="center" wrapText="1"/>
    </xf>
    <xf numFmtId="4" fontId="12" fillId="13" borderId="12" xfId="0" applyNumberFormat="1" applyFont="1" applyFill="1" applyBorder="1" applyAlignment="1">
      <alignment horizontal="right" vertical="center"/>
    </xf>
    <xf numFmtId="0" fontId="2" fillId="2" borderId="31" xfId="0" applyNumberFormat="1" applyFont="1" applyFill="1" applyBorder="1" applyAlignment="1">
      <alignment horizontal="left" vertical="center" wrapText="1"/>
    </xf>
    <xf numFmtId="4" fontId="12" fillId="23" borderId="47" xfId="0" applyNumberFormat="1" applyFont="1" applyFill="1" applyBorder="1" applyAlignment="1">
      <alignment horizontal="right" vertical="center"/>
    </xf>
    <xf numFmtId="4" fontId="12" fillId="23" borderId="48" xfId="0" applyNumberFormat="1" applyFont="1" applyFill="1" applyBorder="1" applyAlignment="1">
      <alignment horizontal="right" vertical="center"/>
    </xf>
    <xf numFmtId="166" fontId="15" fillId="8" borderId="49" xfId="1" applyNumberFormat="1" applyFont="1" applyFill="1" applyBorder="1"/>
    <xf numFmtId="166" fontId="15" fillId="8" borderId="50" xfId="1" applyNumberFormat="1" applyFont="1" applyFill="1" applyBorder="1"/>
    <xf numFmtId="0" fontId="2" fillId="2" borderId="51" xfId="0" applyNumberFormat="1" applyFont="1" applyFill="1" applyBorder="1" applyAlignment="1">
      <alignment horizontal="left" vertical="center"/>
    </xf>
    <xf numFmtId="2" fontId="14" fillId="0" borderId="0" xfId="0" applyNumberFormat="1" applyFont="1" applyFill="1"/>
    <xf numFmtId="2" fontId="14" fillId="0" borderId="49" xfId="0" applyNumberFormat="1" applyFont="1" applyFill="1" applyBorder="1"/>
    <xf numFmtId="2" fontId="14" fillId="0" borderId="50" xfId="0" applyNumberFormat="1" applyFont="1" applyFill="1" applyBorder="1"/>
    <xf numFmtId="0" fontId="10" fillId="0" borderId="49" xfId="0" applyNumberFormat="1" applyFont="1" applyFill="1" applyBorder="1" applyAlignment="1">
      <alignment vertical="center"/>
    </xf>
    <xf numFmtId="0" fontId="10" fillId="0" borderId="50" xfId="0" applyNumberFormat="1" applyFont="1" applyFill="1" applyBorder="1" applyAlignment="1">
      <alignment vertical="center"/>
    </xf>
    <xf numFmtId="0" fontId="1" fillId="0" borderId="49" xfId="0" applyFont="1" applyFill="1" applyBorder="1"/>
    <xf numFmtId="0" fontId="1" fillId="0" borderId="50" xfId="0" applyFont="1" applyFill="1" applyBorder="1"/>
    <xf numFmtId="0" fontId="0" fillId="0" borderId="0" xfId="0" applyFill="1"/>
    <xf numFmtId="14" fontId="2" fillId="2" borderId="45" xfId="0" applyNumberFormat="1" applyFont="1" applyFill="1" applyBorder="1" applyAlignment="1">
      <alignment horizontal="center" vertical="center" wrapText="1"/>
    </xf>
    <xf numFmtId="14" fontId="2" fillId="2" borderId="46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4" fontId="12" fillId="31" borderId="45" xfId="0" applyNumberFormat="1" applyFont="1" applyFill="1" applyBorder="1" applyAlignment="1">
      <alignment horizontal="right" vertical="center"/>
    </xf>
    <xf numFmtId="4" fontId="12" fillId="32" borderId="46" xfId="0" applyNumberFormat="1" applyFont="1" applyFill="1" applyBorder="1" applyAlignment="1">
      <alignment horizontal="right" vertical="center"/>
    </xf>
    <xf numFmtId="4" fontId="12" fillId="18" borderId="15" xfId="0" applyNumberFormat="1" applyFont="1" applyFill="1" applyBorder="1" applyAlignment="1">
      <alignment horizontal="right" vertical="center"/>
    </xf>
    <xf numFmtId="4" fontId="12" fillId="18" borderId="52" xfId="0" applyNumberFormat="1" applyFont="1" applyFill="1" applyBorder="1" applyAlignment="1">
      <alignment horizontal="right" vertical="center"/>
    </xf>
    <xf numFmtId="4" fontId="12" fillId="18" borderId="53" xfId="0" applyNumberFormat="1" applyFont="1" applyFill="1" applyBorder="1" applyAlignment="1">
      <alignment horizontal="right" vertical="center"/>
    </xf>
    <xf numFmtId="0" fontId="2" fillId="2" borderId="6" xfId="0" applyNumberFormat="1" applyFont="1" applyFill="1" applyBorder="1" applyAlignment="1">
      <alignment horizontal="left" vertical="center" wrapText="1"/>
    </xf>
    <xf numFmtId="0" fontId="1" fillId="39" borderId="0" xfId="0" applyFont="1" applyFill="1"/>
    <xf numFmtId="0" fontId="49" fillId="39" borderId="0" xfId="0" applyFont="1" applyFill="1" applyAlignment="1">
      <alignment horizontal="center"/>
    </xf>
    <xf numFmtId="0" fontId="49" fillId="39" borderId="0" xfId="0" applyFont="1" applyFill="1" applyAlignment="1">
      <alignment horizontal="centerContinuous" vertical="center"/>
    </xf>
    <xf numFmtId="0" fontId="49" fillId="39" borderId="0" xfId="0" applyFont="1" applyFill="1" applyAlignment="1"/>
    <xf numFmtId="0" fontId="50" fillId="39" borderId="0" xfId="0" applyFont="1" applyFill="1"/>
    <xf numFmtId="0" fontId="51" fillId="26" borderId="0" xfId="0" applyFont="1" applyFill="1"/>
    <xf numFmtId="0" fontId="1" fillId="26" borderId="0" xfId="0" applyFont="1" applyFill="1"/>
    <xf numFmtId="0" fontId="50" fillId="26" borderId="0" xfId="0" applyFont="1" applyFill="1"/>
    <xf numFmtId="0" fontId="16" fillId="39" borderId="0" xfId="0" applyFont="1" applyFill="1"/>
    <xf numFmtId="0" fontId="52" fillId="39" borderId="0" xfId="2" applyFill="1" applyAlignment="1" applyProtection="1"/>
    <xf numFmtId="4" fontId="2" fillId="40" borderId="3" xfId="0" applyNumberFormat="1" applyFont="1" applyFill="1" applyBorder="1" applyAlignment="1">
      <alignment horizontal="right" vertical="center"/>
    </xf>
    <xf numFmtId="0" fontId="4" fillId="17" borderId="0" xfId="0" applyNumberFormat="1" applyFont="1" applyFill="1" applyBorder="1" applyAlignment="1">
      <alignment vertical="center"/>
    </xf>
    <xf numFmtId="0" fontId="10" fillId="14" borderId="0" xfId="0" applyNumberFormat="1" applyFont="1" applyFill="1" applyBorder="1" applyAlignment="1">
      <alignment vertical="center"/>
    </xf>
    <xf numFmtId="166" fontId="5" fillId="6" borderId="1" xfId="1" applyNumberFormat="1" applyFont="1" applyFill="1" applyBorder="1" applyAlignment="1">
      <alignment horizontal="right" vertical="center" wrapText="1"/>
    </xf>
    <xf numFmtId="164" fontId="2" fillId="0" borderId="28" xfId="0" applyNumberFormat="1" applyFont="1" applyFill="1" applyBorder="1" applyAlignment="1">
      <alignment horizontal="right" vertical="center"/>
    </xf>
    <xf numFmtId="4" fontId="2" fillId="40" borderId="12" xfId="0" applyNumberFormat="1" applyFont="1" applyFill="1" applyBorder="1" applyAlignment="1">
      <alignment horizontal="right" vertical="center"/>
    </xf>
    <xf numFmtId="9" fontId="1" fillId="0" borderId="0" xfId="1" applyFont="1"/>
    <xf numFmtId="164" fontId="2" fillId="37" borderId="4" xfId="0" applyNumberFormat="1" applyFont="1" applyFill="1" applyBorder="1" applyAlignment="1">
      <alignment horizontal="right" vertical="center"/>
    </xf>
    <xf numFmtId="4" fontId="2" fillId="40" borderId="54" xfId="0" applyNumberFormat="1" applyFont="1" applyFill="1" applyBorder="1" applyAlignment="1">
      <alignment horizontal="right" vertical="center"/>
    </xf>
    <xf numFmtId="14" fontId="12" fillId="0" borderId="0" xfId="0" applyNumberFormat="1" applyFont="1" applyFill="1" applyBorder="1" applyAlignment="1">
      <alignment horizontal="center" vertical="center" wrapText="1"/>
    </xf>
    <xf numFmtId="14" fontId="12" fillId="19" borderId="0" xfId="0" applyNumberFormat="1" applyFont="1" applyFill="1" applyBorder="1" applyAlignment="1">
      <alignment horizontal="center" vertical="center" wrapText="1"/>
    </xf>
    <xf numFmtId="0" fontId="7" fillId="17" borderId="0" xfId="0" applyNumberFormat="1" applyFont="1" applyFill="1" applyBorder="1" applyAlignment="1">
      <alignment horizontal="center" vertical="center" wrapText="1"/>
    </xf>
    <xf numFmtId="0" fontId="3" fillId="17" borderId="0" xfId="0" applyNumberFormat="1" applyFont="1" applyFill="1" applyBorder="1" applyAlignment="1">
      <alignment horizontal="left" vertical="center"/>
    </xf>
    <xf numFmtId="0" fontId="4" fillId="17" borderId="0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8" fillId="17" borderId="0" xfId="0" applyNumberFormat="1" applyFont="1" applyFill="1" applyBorder="1" applyAlignment="1">
      <alignment horizontal="left" vertical="center"/>
    </xf>
    <xf numFmtId="0" fontId="29" fillId="17" borderId="0" xfId="0" applyNumberFormat="1" applyFont="1" applyFill="1" applyBorder="1" applyAlignment="1">
      <alignment vertical="center"/>
    </xf>
    <xf numFmtId="0" fontId="9" fillId="17" borderId="0" xfId="0" applyNumberFormat="1" applyFont="1" applyFill="1" applyBorder="1" applyAlignment="1">
      <alignment horizontal="center" vertical="center"/>
    </xf>
    <xf numFmtId="0" fontId="8" fillId="17" borderId="0" xfId="0" applyNumberFormat="1" applyFont="1" applyFill="1" applyBorder="1" applyAlignment="1">
      <alignment vertical="center"/>
    </xf>
    <xf numFmtId="0" fontId="11" fillId="14" borderId="0" xfId="0" applyNumberFormat="1" applyFont="1" applyFill="1" applyBorder="1" applyAlignment="1">
      <alignment horizontal="center" vertical="center"/>
    </xf>
    <xf numFmtId="0" fontId="26" fillId="17" borderId="0" xfId="0" applyNumberFormat="1" applyFont="1" applyFill="1" applyBorder="1" applyAlignment="1">
      <alignment horizontal="center" vertical="center" wrapText="1"/>
    </xf>
    <xf numFmtId="0" fontId="3" fillId="17" borderId="0" xfId="0" applyNumberFormat="1" applyFont="1" applyFill="1" applyBorder="1" applyAlignment="1">
      <alignment horizontal="right" vertical="center"/>
    </xf>
    <xf numFmtId="0" fontId="7" fillId="17" borderId="0" xfId="0" applyNumberFormat="1" applyFont="1" applyFill="1" applyBorder="1" applyAlignment="1">
      <alignment horizontal="left" vertical="center"/>
    </xf>
    <xf numFmtId="0" fontId="6" fillId="17" borderId="0" xfId="0" applyNumberFormat="1" applyFont="1" applyFill="1" applyBorder="1" applyAlignment="1">
      <alignment vertical="center"/>
    </xf>
    <xf numFmtId="0" fontId="11" fillId="15" borderId="0" xfId="0" applyNumberFormat="1" applyFont="1" applyFill="1" applyBorder="1" applyAlignment="1">
      <alignment horizontal="left" vertical="center"/>
    </xf>
    <xf numFmtId="0" fontId="10" fillId="15" borderId="0" xfId="0" applyNumberFormat="1" applyFont="1" applyFill="1" applyBorder="1" applyAlignment="1">
      <alignment vertical="center"/>
    </xf>
    <xf numFmtId="0" fontId="11" fillId="14" borderId="0" xfId="0" applyNumberFormat="1" applyFont="1" applyFill="1" applyBorder="1" applyAlignment="1">
      <alignment horizontal="left" vertical="center"/>
    </xf>
    <xf numFmtId="0" fontId="10" fillId="14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8" fillId="0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horizontal="right" vertical="center"/>
    </xf>
    <xf numFmtId="0" fontId="38" fillId="33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35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/>
    </xf>
    <xf numFmtId="0" fontId="32" fillId="0" borderId="0" xfId="0" applyNumberFormat="1" applyFont="1" applyFill="1" applyBorder="1" applyAlignment="1">
      <alignment vertical="center"/>
    </xf>
    <xf numFmtId="0" fontId="42" fillId="27" borderId="0" xfId="0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3" fillId="21" borderId="0" xfId="0" applyNumberFormat="1" applyFont="1" applyFill="1" applyBorder="1" applyAlignment="1">
      <alignment horizontal="left" vertical="center"/>
    </xf>
    <xf numFmtId="0" fontId="4" fillId="21" borderId="0" xfId="0" applyNumberFormat="1" applyFont="1" applyFill="1" applyBorder="1" applyAlignment="1">
      <alignment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9FF99"/>
      <color rgb="FF0000FF"/>
      <color rgb="FF66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Heavy Lamb prices in the EU
2009</a:t>
            </a:r>
          </a:p>
        </c:rich>
      </c:tx>
      <c:layout>
        <c:manualLayout>
          <c:xMode val="edge"/>
          <c:yMode val="edge"/>
          <c:x val="0.28443977057124953"/>
          <c:y val="3.44826545244144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1004231956994"/>
          <c:y val="0.11285266457680251"/>
          <c:w val="0.87339749350500806"/>
          <c:h val="0.77742946708463945"/>
        </c:manualLayout>
      </c:layout>
      <c:lineChart>
        <c:grouping val="standard"/>
        <c:varyColors val="0"/>
        <c:ser>
          <c:idx val="0"/>
          <c:order val="0"/>
          <c:tx>
            <c:strRef>
              <c:f>'2009'!$A$44</c:f>
              <c:strCache>
                <c:ptCount val="1"/>
                <c:pt idx="0">
                  <c:v>EU Heavy lambs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'2009'!$C$44:$BC$44</c:f>
              <c:numCache>
                <c:formatCode>#,##0.00</c:formatCode>
                <c:ptCount val="53"/>
                <c:pt idx="0">
                  <c:v>384.48810000000003</c:v>
                </c:pt>
                <c:pt idx="1">
                  <c:v>401.0616</c:v>
                </c:pt>
                <c:pt idx="2">
                  <c:v>408.08850000000001</c:v>
                </c:pt>
                <c:pt idx="3">
                  <c:v>402.2414</c:v>
                </c:pt>
                <c:pt idx="4">
                  <c:v>403.2285</c:v>
                </c:pt>
                <c:pt idx="5">
                  <c:v>416.95749999999998</c:v>
                </c:pt>
                <c:pt idx="6">
                  <c:v>416.6549</c:v>
                </c:pt>
                <c:pt idx="7">
                  <c:v>415.87900000000002</c:v>
                </c:pt>
                <c:pt idx="8">
                  <c:v>412.03210000000001</c:v>
                </c:pt>
                <c:pt idx="9">
                  <c:v>410.98850000000004</c:v>
                </c:pt>
                <c:pt idx="10">
                  <c:v>407.82350000000002</c:v>
                </c:pt>
                <c:pt idx="11">
                  <c:v>408.63470000000001</c:v>
                </c:pt>
                <c:pt idx="12">
                  <c:v>420.79349999999999</c:v>
                </c:pt>
                <c:pt idx="13">
                  <c:v>436.87330000000003</c:v>
                </c:pt>
                <c:pt idx="14">
                  <c:v>442.45610000000005</c:v>
                </c:pt>
                <c:pt idx="15">
                  <c:v>444.7978</c:v>
                </c:pt>
                <c:pt idx="16">
                  <c:v>447.16770000000002</c:v>
                </c:pt>
                <c:pt idx="17">
                  <c:v>425.92150000000004</c:v>
                </c:pt>
                <c:pt idx="18">
                  <c:v>437.06280000000004</c:v>
                </c:pt>
                <c:pt idx="19">
                  <c:v>440.80720000000002</c:v>
                </c:pt>
                <c:pt idx="20">
                  <c:v>456.62370000000004</c:v>
                </c:pt>
                <c:pt idx="21">
                  <c:v>453.96110000000004</c:v>
                </c:pt>
                <c:pt idx="22">
                  <c:v>448.572</c:v>
                </c:pt>
                <c:pt idx="23">
                  <c:v>441.58570000000003</c:v>
                </c:pt>
                <c:pt idx="24">
                  <c:v>422.26030000000003</c:v>
                </c:pt>
                <c:pt idx="25">
                  <c:v>403.9264</c:v>
                </c:pt>
                <c:pt idx="26">
                  <c:v>392.6026</c:v>
                </c:pt>
                <c:pt idx="27">
                  <c:v>383.82070000000004</c:v>
                </c:pt>
                <c:pt idx="28">
                  <c:v>389.5489</c:v>
                </c:pt>
                <c:pt idx="29">
                  <c:v>384.73180000000002</c:v>
                </c:pt>
                <c:pt idx="30">
                  <c:v>379.9581</c:v>
                </c:pt>
                <c:pt idx="31">
                  <c:v>382.59590000000003</c:v>
                </c:pt>
                <c:pt idx="32">
                  <c:v>388.4871</c:v>
                </c:pt>
                <c:pt idx="33">
                  <c:v>388.11760000000004</c:v>
                </c:pt>
                <c:pt idx="34">
                  <c:v>387.75550000000004</c:v>
                </c:pt>
                <c:pt idx="35">
                  <c:v>387.32370000000003</c:v>
                </c:pt>
                <c:pt idx="36">
                  <c:v>388.3877</c:v>
                </c:pt>
                <c:pt idx="37">
                  <c:v>390.4239</c:v>
                </c:pt>
                <c:pt idx="38">
                  <c:v>385.88420000000002</c:v>
                </c:pt>
                <c:pt idx="39">
                  <c:v>372.88420000000002</c:v>
                </c:pt>
                <c:pt idx="40">
                  <c:v>386.53739999999999</c:v>
                </c:pt>
                <c:pt idx="41">
                  <c:v>394.78050000000002</c:v>
                </c:pt>
                <c:pt idx="42">
                  <c:v>378.11920000000003</c:v>
                </c:pt>
                <c:pt idx="43">
                  <c:v>380.1721</c:v>
                </c:pt>
                <c:pt idx="44">
                  <c:v>384.25120000000004</c:v>
                </c:pt>
                <c:pt idx="45">
                  <c:v>394.01830000000001</c:v>
                </c:pt>
                <c:pt idx="46">
                  <c:v>425.49460000000005</c:v>
                </c:pt>
                <c:pt idx="47">
                  <c:v>409.9785</c:v>
                </c:pt>
                <c:pt idx="48">
                  <c:v>411.45510000000002</c:v>
                </c:pt>
                <c:pt idx="49">
                  <c:v>422.52880000000005</c:v>
                </c:pt>
                <c:pt idx="50">
                  <c:v>427.09249999999997</c:v>
                </c:pt>
                <c:pt idx="51">
                  <c:v>429.76170000000002</c:v>
                </c:pt>
                <c:pt idx="52">
                  <c:v>449.19970000000001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'2009'!$A$45</c:f>
              <c:strCache>
                <c:ptCount val="1"/>
                <c:pt idx="0">
                  <c:v>maximum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'2009'!$C$45:$BC$45</c:f>
              <c:numCache>
                <c:formatCode>#,##0.00</c:formatCode>
                <c:ptCount val="53"/>
                <c:pt idx="0">
                  <c:v>611</c:v>
                </c:pt>
                <c:pt idx="1">
                  <c:v>613</c:v>
                </c:pt>
                <c:pt idx="2">
                  <c:v>613</c:v>
                </c:pt>
                <c:pt idx="3">
                  <c:v>610</c:v>
                </c:pt>
                <c:pt idx="4">
                  <c:v>605</c:v>
                </c:pt>
                <c:pt idx="5">
                  <c:v>598</c:v>
                </c:pt>
                <c:pt idx="6">
                  <c:v>590</c:v>
                </c:pt>
                <c:pt idx="7">
                  <c:v>585</c:v>
                </c:pt>
                <c:pt idx="8">
                  <c:v>584</c:v>
                </c:pt>
                <c:pt idx="9">
                  <c:v>582</c:v>
                </c:pt>
                <c:pt idx="10">
                  <c:v>582</c:v>
                </c:pt>
                <c:pt idx="11">
                  <c:v>585</c:v>
                </c:pt>
                <c:pt idx="12">
                  <c:v>594</c:v>
                </c:pt>
                <c:pt idx="13">
                  <c:v>601</c:v>
                </c:pt>
                <c:pt idx="14">
                  <c:v>604</c:v>
                </c:pt>
                <c:pt idx="15">
                  <c:v>604</c:v>
                </c:pt>
                <c:pt idx="16">
                  <c:v>598</c:v>
                </c:pt>
                <c:pt idx="17">
                  <c:v>596</c:v>
                </c:pt>
                <c:pt idx="18">
                  <c:v>591</c:v>
                </c:pt>
                <c:pt idx="19">
                  <c:v>589</c:v>
                </c:pt>
                <c:pt idx="20">
                  <c:v>585</c:v>
                </c:pt>
                <c:pt idx="21">
                  <c:v>582</c:v>
                </c:pt>
                <c:pt idx="22">
                  <c:v>579</c:v>
                </c:pt>
                <c:pt idx="23">
                  <c:v>577</c:v>
                </c:pt>
                <c:pt idx="24">
                  <c:v>575</c:v>
                </c:pt>
                <c:pt idx="25">
                  <c:v>573</c:v>
                </c:pt>
                <c:pt idx="26">
                  <c:v>565</c:v>
                </c:pt>
                <c:pt idx="27">
                  <c:v>565</c:v>
                </c:pt>
                <c:pt idx="28">
                  <c:v>565</c:v>
                </c:pt>
                <c:pt idx="29">
                  <c:v>562</c:v>
                </c:pt>
                <c:pt idx="30">
                  <c:v>555</c:v>
                </c:pt>
                <c:pt idx="31">
                  <c:v>552</c:v>
                </c:pt>
                <c:pt idx="32">
                  <c:v>552</c:v>
                </c:pt>
                <c:pt idx="33">
                  <c:v>553</c:v>
                </c:pt>
                <c:pt idx="34">
                  <c:v>554</c:v>
                </c:pt>
                <c:pt idx="35">
                  <c:v>556</c:v>
                </c:pt>
                <c:pt idx="36">
                  <c:v>557</c:v>
                </c:pt>
                <c:pt idx="37">
                  <c:v>561</c:v>
                </c:pt>
                <c:pt idx="38">
                  <c:v>579.77</c:v>
                </c:pt>
                <c:pt idx="39">
                  <c:v>582.71</c:v>
                </c:pt>
                <c:pt idx="40">
                  <c:v>586.52</c:v>
                </c:pt>
                <c:pt idx="41">
                  <c:v>598.72</c:v>
                </c:pt>
                <c:pt idx="42">
                  <c:v>601.25</c:v>
                </c:pt>
                <c:pt idx="43">
                  <c:v>601.25</c:v>
                </c:pt>
                <c:pt idx="44">
                  <c:v>593.94000000000005</c:v>
                </c:pt>
                <c:pt idx="45">
                  <c:v>593.94000000000005</c:v>
                </c:pt>
                <c:pt idx="46">
                  <c:v>593.94000000000005</c:v>
                </c:pt>
                <c:pt idx="47">
                  <c:v>597</c:v>
                </c:pt>
                <c:pt idx="48">
                  <c:v>601</c:v>
                </c:pt>
                <c:pt idx="49">
                  <c:v>607</c:v>
                </c:pt>
                <c:pt idx="50">
                  <c:v>611</c:v>
                </c:pt>
                <c:pt idx="51">
                  <c:v>612</c:v>
                </c:pt>
                <c:pt idx="52">
                  <c:v>612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'2009'!$A$46</c:f>
              <c:strCache>
                <c:ptCount val="1"/>
                <c:pt idx="0">
                  <c:v>minimum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val>
            <c:numRef>
              <c:f>'2009'!$C$46:$BC$46</c:f>
              <c:numCache>
                <c:formatCode>#,##0.00</c:formatCode>
                <c:ptCount val="53"/>
                <c:pt idx="0">
                  <c:v>194.03380000000001</c:v>
                </c:pt>
                <c:pt idx="1">
                  <c:v>158.7747</c:v>
                </c:pt>
                <c:pt idx="2">
                  <c:v>179.8133</c:v>
                </c:pt>
                <c:pt idx="3">
                  <c:v>178.572</c:v>
                </c:pt>
                <c:pt idx="4">
                  <c:v>193.46200000000002</c:v>
                </c:pt>
                <c:pt idx="5">
                  <c:v>191.87020000000001</c:v>
                </c:pt>
                <c:pt idx="6">
                  <c:v>189.86860000000001</c:v>
                </c:pt>
                <c:pt idx="7">
                  <c:v>186.60760000000002</c:v>
                </c:pt>
                <c:pt idx="8">
                  <c:v>191.22240000000002</c:v>
                </c:pt>
                <c:pt idx="9">
                  <c:v>190.97620000000001</c:v>
                </c:pt>
                <c:pt idx="10">
                  <c:v>187.1009</c:v>
                </c:pt>
                <c:pt idx="11">
                  <c:v>186.79900000000001</c:v>
                </c:pt>
                <c:pt idx="12">
                  <c:v>190.33880000000002</c:v>
                </c:pt>
                <c:pt idx="13">
                  <c:v>193.51760000000002</c:v>
                </c:pt>
                <c:pt idx="14">
                  <c:v>187.50710000000001</c:v>
                </c:pt>
                <c:pt idx="15">
                  <c:v>188.8365</c:v>
                </c:pt>
                <c:pt idx="16">
                  <c:v>184.136</c:v>
                </c:pt>
                <c:pt idx="17">
                  <c:v>169.26930000000002</c:v>
                </c:pt>
                <c:pt idx="18">
                  <c:v>171.34100000000001</c:v>
                </c:pt>
                <c:pt idx="19">
                  <c:v>170.63820000000001</c:v>
                </c:pt>
                <c:pt idx="20">
                  <c:v>170.54940000000002</c:v>
                </c:pt>
                <c:pt idx="21">
                  <c:v>170.2604</c:v>
                </c:pt>
                <c:pt idx="22">
                  <c:v>169.5428</c:v>
                </c:pt>
                <c:pt idx="23">
                  <c:v>185.48590000000002</c:v>
                </c:pt>
                <c:pt idx="24">
                  <c:v>184.79220000000001</c:v>
                </c:pt>
                <c:pt idx="25">
                  <c:v>184.7441</c:v>
                </c:pt>
                <c:pt idx="26">
                  <c:v>185.42790000000002</c:v>
                </c:pt>
                <c:pt idx="27">
                  <c:v>189.911</c:v>
                </c:pt>
                <c:pt idx="28">
                  <c:v>189.19490000000002</c:v>
                </c:pt>
                <c:pt idx="29">
                  <c:v>189.04170000000002</c:v>
                </c:pt>
                <c:pt idx="30">
                  <c:v>189.89620000000002</c:v>
                </c:pt>
                <c:pt idx="31">
                  <c:v>193.24290000000002</c:v>
                </c:pt>
                <c:pt idx="32">
                  <c:v>193.1172</c:v>
                </c:pt>
                <c:pt idx="33">
                  <c:v>194.13800000000001</c:v>
                </c:pt>
                <c:pt idx="34">
                  <c:v>201.38770000000002</c:v>
                </c:pt>
                <c:pt idx="35">
                  <c:v>201.67670000000001</c:v>
                </c:pt>
                <c:pt idx="36">
                  <c:v>202.2551</c:v>
                </c:pt>
                <c:pt idx="37">
                  <c:v>204.2961</c:v>
                </c:pt>
                <c:pt idx="38">
                  <c:v>206.0805</c:v>
                </c:pt>
                <c:pt idx="39">
                  <c:v>167.70310000000001</c:v>
                </c:pt>
                <c:pt idx="40">
                  <c:v>163.8254</c:v>
                </c:pt>
                <c:pt idx="41">
                  <c:v>233.0925</c:v>
                </c:pt>
                <c:pt idx="42">
                  <c:v>174.77860000000001</c:v>
                </c:pt>
                <c:pt idx="43">
                  <c:v>166.3443</c:v>
                </c:pt>
                <c:pt idx="44">
                  <c:v>156.3973</c:v>
                </c:pt>
                <c:pt idx="45">
                  <c:v>158.15790000000001</c:v>
                </c:pt>
                <c:pt idx="46">
                  <c:v>172.54130000000001</c:v>
                </c:pt>
                <c:pt idx="47">
                  <c:v>175.40460000000002</c:v>
                </c:pt>
                <c:pt idx="48">
                  <c:v>164.97540000000001</c:v>
                </c:pt>
                <c:pt idx="49">
                  <c:v>165.10490000000001</c:v>
                </c:pt>
                <c:pt idx="50">
                  <c:v>165.3501</c:v>
                </c:pt>
                <c:pt idx="51">
                  <c:v>166.2928</c:v>
                </c:pt>
                <c:pt idx="52">
                  <c:v>165.71299999999999</c:v>
                </c:pt>
              </c:numCache>
            </c:numRef>
          </c:val>
          <c:smooth val="0"/>
        </c:ser>
        <c:ser>
          <c:idx val="3"/>
          <c:order val="3"/>
          <c:tx>
            <c:v>EU 27 HL minus RO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'2009'!$C$23:$BC$23</c:f>
              <c:numCache>
                <c:formatCode>#,##0.00</c:formatCode>
                <c:ptCount val="53"/>
                <c:pt idx="0">
                  <c:v>413.32489342544625</c:v>
                </c:pt>
                <c:pt idx="1">
                  <c:v>437.74632253310313</c:v>
                </c:pt>
                <c:pt idx="2">
                  <c:v>442.65170127806567</c:v>
                </c:pt>
                <c:pt idx="3">
                  <c:v>436.10727719055842</c:v>
                </c:pt>
                <c:pt idx="4">
                  <c:v>434.98933340241803</c:v>
                </c:pt>
                <c:pt idx="5">
                  <c:v>451.03810180771455</c:v>
                </c:pt>
                <c:pt idx="6">
                  <c:v>450.99274535405874</c:v>
                </c:pt>
                <c:pt idx="7">
                  <c:v>450.5930676799079</c:v>
                </c:pt>
                <c:pt idx="8">
                  <c:v>445.46504426021886</c:v>
                </c:pt>
                <c:pt idx="9">
                  <c:v>444.30071454231432</c:v>
                </c:pt>
                <c:pt idx="10">
                  <c:v>441.24326245250433</c:v>
                </c:pt>
                <c:pt idx="11">
                  <c:v>442.22294312032244</c:v>
                </c:pt>
                <c:pt idx="12">
                  <c:v>455.68673522164664</c:v>
                </c:pt>
                <c:pt idx="13">
                  <c:v>473.71987375935527</c:v>
                </c:pt>
                <c:pt idx="14">
                  <c:v>481.05804315486472</c:v>
                </c:pt>
                <c:pt idx="15">
                  <c:v>483.55300211859532</c:v>
                </c:pt>
                <c:pt idx="16">
                  <c:v>486.9934623143352</c:v>
                </c:pt>
                <c:pt idx="17">
                  <c:v>464.78130226827864</c:v>
                </c:pt>
                <c:pt idx="18">
                  <c:v>477.29581038572252</c:v>
                </c:pt>
                <c:pt idx="19">
                  <c:v>481.71364891191706</c:v>
                </c:pt>
                <c:pt idx="20">
                  <c:v>499.9383836960277</c:v>
                </c:pt>
                <c:pt idx="21">
                  <c:v>496.91635069660339</c:v>
                </c:pt>
                <c:pt idx="22">
                  <c:v>490.81991921704093</c:v>
                </c:pt>
                <c:pt idx="23">
                  <c:v>480.36187640759925</c:v>
                </c:pt>
                <c:pt idx="24">
                  <c:v>458.21543318365008</c:v>
                </c:pt>
                <c:pt idx="25">
                  <c:v>437.11292398388031</c:v>
                </c:pt>
                <c:pt idx="26">
                  <c:v>423.97107760506634</c:v>
                </c:pt>
                <c:pt idx="27">
                  <c:v>413.18068617156013</c:v>
                </c:pt>
                <c:pt idx="28">
                  <c:v>419.88463696027634</c:v>
                </c:pt>
                <c:pt idx="29">
                  <c:v>414.36128849740936</c:v>
                </c:pt>
                <c:pt idx="30">
                  <c:v>408.73542208405303</c:v>
                </c:pt>
                <c:pt idx="31">
                  <c:v>411.26589510650552</c:v>
                </c:pt>
                <c:pt idx="32">
                  <c:v>418.06811251583196</c:v>
                </c:pt>
                <c:pt idx="33">
                  <c:v>417.48819924006915</c:v>
                </c:pt>
                <c:pt idx="34">
                  <c:v>415.97349022452505</c:v>
                </c:pt>
                <c:pt idx="35">
                  <c:v>415.4326195279217</c:v>
                </c:pt>
                <c:pt idx="36">
                  <c:v>416.57015350604496</c:v>
                </c:pt>
                <c:pt idx="37">
                  <c:v>418.60554979850326</c:v>
                </c:pt>
                <c:pt idx="38">
                  <c:v>413.10840115141059</c:v>
                </c:pt>
                <c:pt idx="39">
                  <c:v>403.95079907887157</c:v>
                </c:pt>
                <c:pt idx="40">
                  <c:v>420.25833994242953</c:v>
                </c:pt>
                <c:pt idx="41">
                  <c:v>419.26170031088083</c:v>
                </c:pt>
                <c:pt idx="42">
                  <c:v>408.9070528267128</c:v>
                </c:pt>
                <c:pt idx="43">
                  <c:v>412.54789294185383</c:v>
                </c:pt>
                <c:pt idx="44">
                  <c:v>418.75071373632704</c:v>
                </c:pt>
                <c:pt idx="45">
                  <c:v>429.73000981001724</c:v>
                </c:pt>
                <c:pt idx="46">
                  <c:v>463.79432746113997</c:v>
                </c:pt>
                <c:pt idx="47">
                  <c:v>445.49543403569373</c:v>
                </c:pt>
                <c:pt idx="48">
                  <c:v>448.77473266551527</c:v>
                </c:pt>
                <c:pt idx="49">
                  <c:v>461.505524720783</c:v>
                </c:pt>
                <c:pt idx="50">
                  <c:v>466.72303094991366</c:v>
                </c:pt>
                <c:pt idx="51">
                  <c:v>469.65366563039726</c:v>
                </c:pt>
                <c:pt idx="52">
                  <c:v>492.12252241796199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48224"/>
        <c:axId val="98950144"/>
      </c:lineChart>
      <c:catAx>
        <c:axId val="9894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950144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98950144"/>
        <c:scaling>
          <c:orientation val="minMax"/>
          <c:max val="1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€uro/100kg</a:t>
                </a:r>
              </a:p>
            </c:rich>
          </c:tx>
          <c:layout>
            <c:manualLayout>
              <c:xMode val="edge"/>
              <c:yMode val="edge"/>
              <c:x val="8.3658240549647489E-3"/>
              <c:y val="0.388714749314482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948224"/>
        <c:crosses val="autoZero"/>
        <c:crossBetween val="between"/>
        <c:majorUnit val="300"/>
        <c:minorUnit val="40"/>
      </c:valAx>
      <c:spPr>
        <a:solidFill>
          <a:srgbClr val="FFFFCC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969967443552024"/>
          <c:y val="9.0909243373332338E-2"/>
          <c:w val="0.21416639280690919"/>
          <c:h val="0.241379252513563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Light Lamb prices in the EU
2010 - 2013</a:t>
            </a:r>
          </a:p>
        </c:rich>
      </c:tx>
      <c:layout>
        <c:manualLayout>
          <c:xMode val="edge"/>
          <c:yMode val="edge"/>
          <c:x val="0.30053667262969591"/>
          <c:y val="3.2258013202895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27906976744186"/>
          <c:y val="0.15880893300248139"/>
          <c:w val="0.84257602862254022"/>
          <c:h val="0.75434243176178661"/>
        </c:manualLayout>
      </c:layout>
      <c:lineChart>
        <c:grouping val="standard"/>
        <c:varyColors val="0"/>
        <c:ser>
          <c:idx val="3"/>
          <c:order val="0"/>
          <c:tx>
            <c:v>2010</c:v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none"/>
          </c:marker>
          <c:val>
            <c:numRef>
              <c:f>Graphs!$I$16:$BI$16</c:f>
              <c:numCache>
                <c:formatCode>#,##0.00</c:formatCode>
                <c:ptCount val="53"/>
                <c:pt idx="0">
                  <c:v>714.02460000000008</c:v>
                </c:pt>
                <c:pt idx="1">
                  <c:v>642.12220000000002</c:v>
                </c:pt>
                <c:pt idx="2">
                  <c:v>603.6576</c:v>
                </c:pt>
                <c:pt idx="3">
                  <c:v>579.71630000000005</c:v>
                </c:pt>
                <c:pt idx="4">
                  <c:v>565.46699999999998</c:v>
                </c:pt>
                <c:pt idx="5">
                  <c:v>574.07370000000003</c:v>
                </c:pt>
                <c:pt idx="6">
                  <c:v>566.91250000000002</c:v>
                </c:pt>
                <c:pt idx="7">
                  <c:v>565.38340000000005</c:v>
                </c:pt>
                <c:pt idx="8">
                  <c:v>565.75670000000002</c:v>
                </c:pt>
                <c:pt idx="9">
                  <c:v>571.97130000000004</c:v>
                </c:pt>
                <c:pt idx="10">
                  <c:v>579.26220000000001</c:v>
                </c:pt>
                <c:pt idx="11">
                  <c:v>579.59030000000007</c:v>
                </c:pt>
                <c:pt idx="12">
                  <c:v>583.97</c:v>
                </c:pt>
                <c:pt idx="13">
                  <c:v>592.12570000000005</c:v>
                </c:pt>
                <c:pt idx="14">
                  <c:v>578.46230000000003</c:v>
                </c:pt>
                <c:pt idx="15">
                  <c:v>562.08680000000004</c:v>
                </c:pt>
                <c:pt idx="16">
                  <c:v>550.68830000000003</c:v>
                </c:pt>
                <c:pt idx="17">
                  <c:v>540.44820000000004</c:v>
                </c:pt>
                <c:pt idx="18">
                  <c:v>536.4982</c:v>
                </c:pt>
                <c:pt idx="19">
                  <c:v>528.21980000000008</c:v>
                </c:pt>
                <c:pt idx="20">
                  <c:v>532.23070000000007</c:v>
                </c:pt>
                <c:pt idx="21">
                  <c:v>531.7722</c:v>
                </c:pt>
                <c:pt idx="22">
                  <c:v>544.44950000000006</c:v>
                </c:pt>
                <c:pt idx="23">
                  <c:v>535.01100000000008</c:v>
                </c:pt>
                <c:pt idx="24">
                  <c:v>532.9171</c:v>
                </c:pt>
                <c:pt idx="25">
                  <c:v>535.23090000000002</c:v>
                </c:pt>
                <c:pt idx="26">
                  <c:v>555.06259999999997</c:v>
                </c:pt>
                <c:pt idx="27">
                  <c:v>576.19400000000007</c:v>
                </c:pt>
                <c:pt idx="28">
                  <c:v>572.70130000000006</c:v>
                </c:pt>
                <c:pt idx="29">
                  <c:v>576.31060000000002</c:v>
                </c:pt>
                <c:pt idx="30">
                  <c:v>575.26790000000005</c:v>
                </c:pt>
                <c:pt idx="31">
                  <c:v>588.86599999999999</c:v>
                </c:pt>
                <c:pt idx="32">
                  <c:v>630.91210000000001</c:v>
                </c:pt>
                <c:pt idx="33">
                  <c:v>601.5059</c:v>
                </c:pt>
                <c:pt idx="34">
                  <c:v>621.25279999999998</c:v>
                </c:pt>
                <c:pt idx="35">
                  <c:v>620.53060000000005</c:v>
                </c:pt>
                <c:pt idx="36">
                  <c:v>630.53610000000003</c:v>
                </c:pt>
                <c:pt idx="37">
                  <c:v>628.59190000000001</c:v>
                </c:pt>
                <c:pt idx="38">
                  <c:v>630.31020000000001</c:v>
                </c:pt>
                <c:pt idx="39">
                  <c:v>628.91100000000006</c:v>
                </c:pt>
                <c:pt idx="40">
                  <c:v>629.23340000000007</c:v>
                </c:pt>
                <c:pt idx="41">
                  <c:v>628.34500000000003</c:v>
                </c:pt>
                <c:pt idx="42">
                  <c:v>623.20500000000004</c:v>
                </c:pt>
                <c:pt idx="43">
                  <c:v>622.51980000000003</c:v>
                </c:pt>
                <c:pt idx="44">
                  <c:v>619.96990000000005</c:v>
                </c:pt>
                <c:pt idx="45">
                  <c:v>604.33230000000003</c:v>
                </c:pt>
                <c:pt idx="46">
                  <c:v>615.72840000000008</c:v>
                </c:pt>
                <c:pt idx="47">
                  <c:v>608.19740000000002</c:v>
                </c:pt>
                <c:pt idx="48">
                  <c:v>610.10050000000001</c:v>
                </c:pt>
                <c:pt idx="49">
                  <c:v>611.02409999999998</c:v>
                </c:pt>
                <c:pt idx="50">
                  <c:v>628.11940000000004</c:v>
                </c:pt>
                <c:pt idx="51">
                  <c:v>615.21140000000003</c:v>
                </c:pt>
              </c:numCache>
            </c:numRef>
          </c:val>
          <c:smooth val="0"/>
        </c:ser>
        <c:ser>
          <c:idx val="4"/>
          <c:order val="1"/>
          <c:tx>
            <c:v>2011</c:v>
          </c:tx>
          <c:spPr>
            <a:ln w="1905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Ref>
              <c:f>Graphs!$I$17:$BI$17</c:f>
              <c:numCache>
                <c:formatCode>#,##0.00</c:formatCode>
                <c:ptCount val="53"/>
                <c:pt idx="0">
                  <c:v>568.19119999999998</c:v>
                </c:pt>
                <c:pt idx="1">
                  <c:v>548.02819999999997</c:v>
                </c:pt>
                <c:pt idx="2">
                  <c:v>533.79090000000008</c:v>
                </c:pt>
                <c:pt idx="3">
                  <c:v>531.12080000000003</c:v>
                </c:pt>
                <c:pt idx="4">
                  <c:v>525.7921</c:v>
                </c:pt>
                <c:pt idx="5">
                  <c:v>527.34400000000005</c:v>
                </c:pt>
                <c:pt idx="6">
                  <c:v>534.52970000000005</c:v>
                </c:pt>
                <c:pt idx="7">
                  <c:v>539.12310000000002</c:v>
                </c:pt>
                <c:pt idx="8">
                  <c:v>538.68450000000007</c:v>
                </c:pt>
                <c:pt idx="9">
                  <c:v>540.58120000000008</c:v>
                </c:pt>
                <c:pt idx="10">
                  <c:v>543.84670000000006</c:v>
                </c:pt>
                <c:pt idx="11">
                  <c:v>541.0607</c:v>
                </c:pt>
                <c:pt idx="12">
                  <c:v>542.33950000000004</c:v>
                </c:pt>
                <c:pt idx="13">
                  <c:v>559.0942</c:v>
                </c:pt>
                <c:pt idx="14">
                  <c:v>590.56920000000002</c:v>
                </c:pt>
                <c:pt idx="15">
                  <c:v>610.95680000000004</c:v>
                </c:pt>
                <c:pt idx="16">
                  <c:v>584.51960000000008</c:v>
                </c:pt>
                <c:pt idx="17">
                  <c:v>568.31510000000003</c:v>
                </c:pt>
                <c:pt idx="18">
                  <c:v>561.31470000000002</c:v>
                </c:pt>
                <c:pt idx="19">
                  <c:v>559.58440000000007</c:v>
                </c:pt>
                <c:pt idx="20">
                  <c:v>555.88459999999998</c:v>
                </c:pt>
                <c:pt idx="21">
                  <c:v>556.73820000000001</c:v>
                </c:pt>
                <c:pt idx="22">
                  <c:v>560.71249999999998</c:v>
                </c:pt>
                <c:pt idx="23">
                  <c:v>558.18979999999999</c:v>
                </c:pt>
                <c:pt idx="24">
                  <c:v>565.3057</c:v>
                </c:pt>
                <c:pt idx="25">
                  <c:v>571.05860000000007</c:v>
                </c:pt>
                <c:pt idx="26">
                  <c:v>570.03830000000005</c:v>
                </c:pt>
                <c:pt idx="27">
                  <c:v>570.15710000000001</c:v>
                </c:pt>
                <c:pt idx="28">
                  <c:v>590.03899999999999</c:v>
                </c:pt>
                <c:pt idx="29">
                  <c:v>584.78110000000004</c:v>
                </c:pt>
                <c:pt idx="30">
                  <c:v>582.27539999999999</c:v>
                </c:pt>
                <c:pt idx="31">
                  <c:v>601.89160000000004</c:v>
                </c:pt>
                <c:pt idx="32">
                  <c:v>598.80550000000005</c:v>
                </c:pt>
                <c:pt idx="33">
                  <c:v>599.69640000000004</c:v>
                </c:pt>
                <c:pt idx="34">
                  <c:v>608.89340000000004</c:v>
                </c:pt>
                <c:pt idx="35">
                  <c:v>622.81330000000003</c:v>
                </c:pt>
                <c:pt idx="36">
                  <c:v>622.50380000000007</c:v>
                </c:pt>
                <c:pt idx="37">
                  <c:v>622.61560000000009</c:v>
                </c:pt>
                <c:pt idx="38">
                  <c:v>620.67610000000002</c:v>
                </c:pt>
                <c:pt idx="39">
                  <c:v>630.30320000000006</c:v>
                </c:pt>
                <c:pt idx="40">
                  <c:v>638.30540000000008</c:v>
                </c:pt>
                <c:pt idx="41">
                  <c:v>633.8895</c:v>
                </c:pt>
                <c:pt idx="42">
                  <c:v>621.1463</c:v>
                </c:pt>
                <c:pt idx="43">
                  <c:v>634.97990000000004</c:v>
                </c:pt>
                <c:pt idx="44">
                  <c:v>627.39620000000002</c:v>
                </c:pt>
                <c:pt idx="45">
                  <c:v>636.58040000000005</c:v>
                </c:pt>
                <c:pt idx="46">
                  <c:v>637.70010000000002</c:v>
                </c:pt>
                <c:pt idx="47">
                  <c:v>637.79399999999998</c:v>
                </c:pt>
                <c:pt idx="48">
                  <c:v>642.17079999999999</c:v>
                </c:pt>
                <c:pt idx="49">
                  <c:v>643.76600000000008</c:v>
                </c:pt>
                <c:pt idx="50">
                  <c:v>651.48290000000009</c:v>
                </c:pt>
                <c:pt idx="51">
                  <c:v>645.37990000000002</c:v>
                </c:pt>
              </c:numCache>
            </c:numRef>
          </c:val>
          <c:smooth val="0"/>
        </c:ser>
        <c:ser>
          <c:idx val="0"/>
          <c:order val="2"/>
          <c:tx>
            <c:v>2012</c:v>
          </c:tx>
          <c:spPr>
            <a:ln w="12700">
              <a:solidFill>
                <a:srgbClr val="000080"/>
              </a:solidFill>
              <a:prstDash val="dash"/>
            </a:ln>
          </c:spPr>
          <c:marker>
            <c:symbol val="none"/>
          </c:marker>
          <c:val>
            <c:numRef>
              <c:f>Graphs!$I$18:$BI$18</c:f>
              <c:numCache>
                <c:formatCode>#,##0.00</c:formatCode>
                <c:ptCount val="53"/>
                <c:pt idx="0">
                  <c:v>633.93560000000002</c:v>
                </c:pt>
                <c:pt idx="1">
                  <c:v>610.51620000000003</c:v>
                </c:pt>
                <c:pt idx="2">
                  <c:v>588.69760000000008</c:v>
                </c:pt>
                <c:pt idx="3">
                  <c:v>576.65010000000007</c:v>
                </c:pt>
                <c:pt idx="4">
                  <c:v>576.99459999999999</c:v>
                </c:pt>
                <c:pt idx="5">
                  <c:v>585.27539999999999</c:v>
                </c:pt>
                <c:pt idx="6">
                  <c:v>584.96370000000002</c:v>
                </c:pt>
                <c:pt idx="7">
                  <c:v>584.10320000000002</c:v>
                </c:pt>
                <c:pt idx="8">
                  <c:v>584.02460000000008</c:v>
                </c:pt>
                <c:pt idx="9">
                  <c:v>586.61620000000005</c:v>
                </c:pt>
                <c:pt idx="10">
                  <c:v>586.15030000000002</c:v>
                </c:pt>
                <c:pt idx="11">
                  <c:v>581.6567</c:v>
                </c:pt>
                <c:pt idx="12">
                  <c:v>580.49959999999999</c:v>
                </c:pt>
                <c:pt idx="13">
                  <c:v>601.77910000000008</c:v>
                </c:pt>
                <c:pt idx="14">
                  <c:v>598.7604</c:v>
                </c:pt>
                <c:pt idx="15">
                  <c:v>591.39139999999998</c:v>
                </c:pt>
                <c:pt idx="16">
                  <c:v>594.31119999999999</c:v>
                </c:pt>
                <c:pt idx="17">
                  <c:v>595.82180000000005</c:v>
                </c:pt>
                <c:pt idx="18">
                  <c:v>579.74829999999997</c:v>
                </c:pt>
                <c:pt idx="19">
                  <c:v>556.19889999999998</c:v>
                </c:pt>
                <c:pt idx="20">
                  <c:v>555.25260000000003</c:v>
                </c:pt>
                <c:pt idx="21">
                  <c:v>555.39780000000007</c:v>
                </c:pt>
                <c:pt idx="22">
                  <c:v>557.15170000000001</c:v>
                </c:pt>
                <c:pt idx="23">
                  <c:v>553.40570000000002</c:v>
                </c:pt>
                <c:pt idx="24">
                  <c:v>551.67899999999997</c:v>
                </c:pt>
                <c:pt idx="25">
                  <c:v>555.04780000000005</c:v>
                </c:pt>
                <c:pt idx="26">
                  <c:v>558.44280000000003</c:v>
                </c:pt>
                <c:pt idx="27">
                  <c:v>577.09519999999998</c:v>
                </c:pt>
                <c:pt idx="28">
                  <c:v>591.86969999999997</c:v>
                </c:pt>
                <c:pt idx="29">
                  <c:v>594.90729999999996</c:v>
                </c:pt>
                <c:pt idx="30">
                  <c:v>579.18259999999998</c:v>
                </c:pt>
                <c:pt idx="31">
                  <c:v>604.94740000000002</c:v>
                </c:pt>
                <c:pt idx="32">
                  <c:v>614.49379999999996</c:v>
                </c:pt>
                <c:pt idx="33">
                  <c:v>611.92280000000005</c:v>
                </c:pt>
                <c:pt idx="34">
                  <c:v>615.93359999999996</c:v>
                </c:pt>
                <c:pt idx="35">
                  <c:v>633.96529999999996</c:v>
                </c:pt>
                <c:pt idx="36">
                  <c:v>637.87940000000003</c:v>
                </c:pt>
                <c:pt idx="37">
                  <c:v>639.45000000000005</c:v>
                </c:pt>
                <c:pt idx="38">
                  <c:v>638.56119999999999</c:v>
                </c:pt>
                <c:pt idx="39">
                  <c:v>626.22460000000001</c:v>
                </c:pt>
                <c:pt idx="40">
                  <c:v>631.0806</c:v>
                </c:pt>
                <c:pt idx="41">
                  <c:v>629.10749999999996</c:v>
                </c:pt>
                <c:pt idx="42">
                  <c:v>625.89710000000002</c:v>
                </c:pt>
                <c:pt idx="43">
                  <c:v>629.73069999999996</c:v>
                </c:pt>
                <c:pt idx="44">
                  <c:v>632.15880000000004</c:v>
                </c:pt>
                <c:pt idx="45">
                  <c:v>635.93269999999995</c:v>
                </c:pt>
                <c:pt idx="46">
                  <c:v>638.20420000000001</c:v>
                </c:pt>
                <c:pt idx="47">
                  <c:v>634.31500000000005</c:v>
                </c:pt>
                <c:pt idx="48">
                  <c:v>635.31939999999997</c:v>
                </c:pt>
                <c:pt idx="49">
                  <c:v>635.70479999999998</c:v>
                </c:pt>
                <c:pt idx="50">
                  <c:v>604.13699999999994</c:v>
                </c:pt>
                <c:pt idx="51">
                  <c:v>602.94939999999997</c:v>
                </c:pt>
              </c:numCache>
            </c:numRef>
          </c:val>
          <c:smooth val="0"/>
        </c:ser>
        <c:ser>
          <c:idx val="2"/>
          <c:order val="3"/>
          <c:tx>
            <c:v>2013</c:v>
          </c:tx>
          <c:spPr>
            <a:ln w="4445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Graphs!$I$19:$BI$19</c:f>
              <c:numCache>
                <c:formatCode>#,##0.00</c:formatCode>
                <c:ptCount val="53"/>
                <c:pt idx="0">
                  <c:v>602.94939999999997</c:v>
                </c:pt>
                <c:pt idx="1">
                  <c:v>636.02660000000003</c:v>
                </c:pt>
                <c:pt idx="2">
                  <c:v>647.21</c:v>
                </c:pt>
                <c:pt idx="3">
                  <c:v>577.85149999999999</c:v>
                </c:pt>
                <c:pt idx="4">
                  <c:v>558.66930000000002</c:v>
                </c:pt>
                <c:pt idx="5">
                  <c:v>542.38499999999999</c:v>
                </c:pt>
                <c:pt idx="6">
                  <c:v>547.96730000000002</c:v>
                </c:pt>
                <c:pt idx="7">
                  <c:v>545.24249999999995</c:v>
                </c:pt>
                <c:pt idx="8">
                  <c:v>539.04629999999997</c:v>
                </c:pt>
                <c:pt idx="9">
                  <c:v>535.11339999999996</c:v>
                </c:pt>
                <c:pt idx="10">
                  <c:v>542.11109999999996</c:v>
                </c:pt>
                <c:pt idx="11">
                  <c:v>527.88250000000005</c:v>
                </c:pt>
                <c:pt idx="12">
                  <c:v>529.93499999999995</c:v>
                </c:pt>
                <c:pt idx="13">
                  <c:v>556.03679999999997</c:v>
                </c:pt>
                <c:pt idx="14">
                  <c:v>550.13930000000005</c:v>
                </c:pt>
                <c:pt idx="15">
                  <c:v>540.89980000000003</c:v>
                </c:pt>
                <c:pt idx="16">
                  <c:v>543.97789999999998</c:v>
                </c:pt>
                <c:pt idx="17">
                  <c:v>549.6268</c:v>
                </c:pt>
                <c:pt idx="18">
                  <c:v>566.2604</c:v>
                </c:pt>
                <c:pt idx="19">
                  <c:v>555.03110000000004</c:v>
                </c:pt>
                <c:pt idx="20">
                  <c:v>560.62929999999994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32640"/>
        <c:axId val="57634816"/>
      </c:lineChart>
      <c:catAx>
        <c:axId val="5763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634816"/>
        <c:crossesAt val="0"/>
        <c:auto val="1"/>
        <c:lblAlgn val="ctr"/>
        <c:lblOffset val="100"/>
        <c:tickLblSkip val="3"/>
        <c:tickMarkSkip val="1"/>
        <c:noMultiLvlLbl val="0"/>
      </c:catAx>
      <c:valAx>
        <c:axId val="57634816"/>
        <c:scaling>
          <c:orientation val="minMax"/>
          <c:max val="749"/>
          <c:min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€uro/100kg</a:t>
                </a:r>
              </a:p>
            </c:rich>
          </c:tx>
          <c:layout>
            <c:manualLayout>
              <c:xMode val="edge"/>
              <c:yMode val="edge"/>
              <c:x val="8.9445438282647581E-3"/>
              <c:y val="0.406947957262917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632640"/>
        <c:crosses val="autoZero"/>
        <c:crossBetween val="between"/>
        <c:majorUnit val="50"/>
        <c:minorUnit val="40"/>
      </c:valAx>
      <c:spPr>
        <a:gradFill rotWithShape="0">
          <a:gsLst>
            <a:gs pos="0">
              <a:srgbClr val="FFFFFF"/>
            </a:gs>
            <a:gs pos="100000">
              <a:srgbClr val="FFFF00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1663685152057247"/>
          <c:y val="0.27543413133964312"/>
          <c:w val="0.12164579606440074"/>
          <c:h val="0.200992603197327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Development of the Community average market price for 
Heavy Lamb carcases</a:t>
            </a:r>
          </a:p>
        </c:rich>
      </c:tx>
      <c:layout>
        <c:manualLayout>
          <c:xMode val="edge"/>
          <c:yMode val="edge"/>
          <c:x val="0.15470487115628118"/>
          <c:y val="3.05498714947533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02232854864433"/>
          <c:y val="0.17311608961303462"/>
          <c:w val="0.86124401913875603"/>
          <c:h val="0.72708757637474541"/>
        </c:manualLayout>
      </c:layout>
      <c:lineChart>
        <c:grouping val="standard"/>
        <c:varyColors val="0"/>
        <c:ser>
          <c:idx val="4"/>
          <c:order val="0"/>
          <c:tx>
            <c:v>Poland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Graphs!$A$105:$A$365</c:f>
              <c:strCache>
                <c:ptCount val="237"/>
                <c:pt idx="2">
                  <c:v>|</c:v>
                </c:pt>
                <c:pt idx="28">
                  <c:v>2009</c:v>
                </c:pt>
                <c:pt idx="54">
                  <c:v>|</c:v>
                </c:pt>
                <c:pt idx="80">
                  <c:v>2010</c:v>
                </c:pt>
                <c:pt idx="106">
                  <c:v>|</c:v>
                </c:pt>
                <c:pt idx="132">
                  <c:v>2011</c:v>
                </c:pt>
                <c:pt idx="158">
                  <c:v>|</c:v>
                </c:pt>
                <c:pt idx="184">
                  <c:v>2012</c:v>
                </c:pt>
                <c:pt idx="210">
                  <c:v>|</c:v>
                </c:pt>
                <c:pt idx="236">
                  <c:v>2013</c:v>
                </c:pt>
              </c:strCache>
            </c:strRef>
          </c:cat>
          <c:val>
            <c:numRef>
              <c:f>Graphs!$BP$105:$BP$365</c:f>
              <c:numCache>
                <c:formatCode>#,##0.00</c:formatCode>
                <c:ptCount val="261"/>
                <c:pt idx="0">
                  <c:v>270.202</c:v>
                </c:pt>
                <c:pt idx="1">
                  <c:v>268.4307</c:v>
                </c:pt>
                <c:pt idx="2">
                  <c:v>264.8245</c:v>
                </c:pt>
                <c:pt idx="3">
                  <c:v>270.34559999999999</c:v>
                </c:pt>
                <c:pt idx="4">
                  <c:v>265.22219999999999</c:v>
                </c:pt>
                <c:pt idx="5">
                  <c:v>362.83280000000002</c:v>
                </c:pt>
                <c:pt idx="6">
                  <c:v>342.31470000000002</c:v>
                </c:pt>
                <c:pt idx="7">
                  <c:v>332.9187</c:v>
                </c:pt>
                <c:pt idx="8">
                  <c:v>315.59630000000004</c:v>
                </c:pt>
                <c:pt idx="9">
                  <c:v>317.74040000000002</c:v>
                </c:pt>
                <c:pt idx="10">
                  <c:v>315.39089999999999</c:v>
                </c:pt>
                <c:pt idx="11">
                  <c:v>322.73869999999999</c:v>
                </c:pt>
                <c:pt idx="12">
                  <c:v>320.7398</c:v>
                </c:pt>
                <c:pt idx="13">
                  <c:v>328.02370000000002</c:v>
                </c:pt>
                <c:pt idx="14">
                  <c:v>320.30270000000002</c:v>
                </c:pt>
                <c:pt idx="15">
                  <c:v>323.72680000000003</c:v>
                </c:pt>
                <c:pt idx="16">
                  <c:v>328.88319999999999</c:v>
                </c:pt>
                <c:pt idx="17">
                  <c:v>337.22070000000002</c:v>
                </c:pt>
                <c:pt idx="18">
                  <c:v>331.42590000000001</c:v>
                </c:pt>
                <c:pt idx="19">
                  <c:v>328.01550000000003</c:v>
                </c:pt>
                <c:pt idx="20">
                  <c:v>335.09860000000003</c:v>
                </c:pt>
                <c:pt idx="21">
                  <c:v>332.68720000000002</c:v>
                </c:pt>
                <c:pt idx="22">
                  <c:v>338.88220000000001</c:v>
                </c:pt>
                <c:pt idx="23">
                  <c:v>336.2269</c:v>
                </c:pt>
                <c:pt idx="24">
                  <c:v>331.66800000000001</c:v>
                </c:pt>
                <c:pt idx="25">
                  <c:v>332.18950000000001</c:v>
                </c:pt>
                <c:pt idx="26">
                  <c:v>330.41040000000004</c:v>
                </c:pt>
                <c:pt idx="27">
                  <c:v>315.82800000000003</c:v>
                </c:pt>
                <c:pt idx="28">
                  <c:v>323.26870000000002</c:v>
                </c:pt>
                <c:pt idx="29">
                  <c:v>325.82210000000003</c:v>
                </c:pt>
                <c:pt idx="30">
                  <c:v>311.447</c:v>
                </c:pt>
                <c:pt idx="31">
                  <c:v>317.89109999999999</c:v>
                </c:pt>
                <c:pt idx="32">
                  <c:v>323.74119999999999</c:v>
                </c:pt>
                <c:pt idx="33">
                  <c:v>326.6277</c:v>
                </c:pt>
                <c:pt idx="34">
                  <c:v>317.12</c:v>
                </c:pt>
                <c:pt idx="35">
                  <c:v>316.55880000000002</c:v>
                </c:pt>
                <c:pt idx="36">
                  <c:v>320.59970000000004</c:v>
                </c:pt>
                <c:pt idx="37">
                  <c:v>319.06110000000001</c:v>
                </c:pt>
                <c:pt idx="38">
                  <c:v>317.17140000000001</c:v>
                </c:pt>
                <c:pt idx="39">
                  <c:v>316.15820000000002</c:v>
                </c:pt>
                <c:pt idx="40">
                  <c:v>330.70980000000003</c:v>
                </c:pt>
                <c:pt idx="41">
                  <c:v>326.47720000000004</c:v>
                </c:pt>
                <c:pt idx="42">
                  <c:v>326.36799999999999</c:v>
                </c:pt>
                <c:pt idx="43">
                  <c:v>343.77199999999999</c:v>
                </c:pt>
                <c:pt idx="44">
                  <c:v>327.3809</c:v>
                </c:pt>
                <c:pt idx="45">
                  <c:v>324.80889999999999</c:v>
                </c:pt>
                <c:pt idx="46">
                  <c:v>322.10079999999999</c:v>
                </c:pt>
                <c:pt idx="47">
                  <c:v>329.1574</c:v>
                </c:pt>
                <c:pt idx="48">
                  <c:v>332.66740000000004</c:v>
                </c:pt>
                <c:pt idx="49">
                  <c:v>331.49889999999999</c:v>
                </c:pt>
                <c:pt idx="50">
                  <c:v>333.07300000000004</c:v>
                </c:pt>
                <c:pt idx="51">
                  <c:v>437.73990000000003</c:v>
                </c:pt>
                <c:pt idx="52">
                  <c:v>425.47050000000002</c:v>
                </c:pt>
                <c:pt idx="53">
                  <c:v>426.61200000000002</c:v>
                </c:pt>
                <c:pt idx="54">
                  <c:v>430.85920000000004</c:v>
                </c:pt>
                <c:pt idx="55">
                  <c:v>433.3048</c:v>
                </c:pt>
                <c:pt idx="56">
                  <c:v>437.70240000000001</c:v>
                </c:pt>
                <c:pt idx="57">
                  <c:v>438.81310000000002</c:v>
                </c:pt>
                <c:pt idx="58">
                  <c:v>376.08</c:v>
                </c:pt>
                <c:pt idx="59">
                  <c:v>380.72710000000001</c:v>
                </c:pt>
                <c:pt idx="60">
                  <c:v>378.4479</c:v>
                </c:pt>
                <c:pt idx="61">
                  <c:v>383.36590000000001</c:v>
                </c:pt>
                <c:pt idx="62">
                  <c:v>385.73940000000005</c:v>
                </c:pt>
                <c:pt idx="63">
                  <c:v>392.57170000000002</c:v>
                </c:pt>
                <c:pt idx="64">
                  <c:v>428.61310000000003</c:v>
                </c:pt>
                <c:pt idx="65">
                  <c:v>428.96780000000001</c:v>
                </c:pt>
                <c:pt idx="66">
                  <c:v>369.98810000000003</c:v>
                </c:pt>
                <c:pt idx="67">
                  <c:v>372.63230000000004</c:v>
                </c:pt>
                <c:pt idx="68">
                  <c:v>373.91320000000002</c:v>
                </c:pt>
                <c:pt idx="69">
                  <c:v>374.29500000000002</c:v>
                </c:pt>
                <c:pt idx="70">
                  <c:v>373.04450000000003</c:v>
                </c:pt>
                <c:pt idx="71">
                  <c:v>370.351</c:v>
                </c:pt>
                <c:pt idx="72">
                  <c:v>359.13220000000001</c:v>
                </c:pt>
                <c:pt idx="73">
                  <c:v>349.30930000000001</c:v>
                </c:pt>
                <c:pt idx="74">
                  <c:v>324.14550000000003</c:v>
                </c:pt>
                <c:pt idx="75">
                  <c:v>322.25470000000001</c:v>
                </c:pt>
                <c:pt idx="76">
                  <c:v>321.50650000000002</c:v>
                </c:pt>
                <c:pt idx="77">
                  <c:v>320.67630000000003</c:v>
                </c:pt>
                <c:pt idx="78">
                  <c:v>324.58609999999999</c:v>
                </c:pt>
                <c:pt idx="79">
                  <c:v>323.93920000000003</c:v>
                </c:pt>
                <c:pt idx="80">
                  <c:v>312.66860000000003</c:v>
                </c:pt>
                <c:pt idx="81">
                  <c:v>316.21730000000002</c:v>
                </c:pt>
                <c:pt idx="82">
                  <c:v>318.33969999999999</c:v>
                </c:pt>
                <c:pt idx="83">
                  <c:v>316.55900000000003</c:v>
                </c:pt>
                <c:pt idx="84">
                  <c:v>317.13920000000002</c:v>
                </c:pt>
                <c:pt idx="85">
                  <c:v>319.2176</c:v>
                </c:pt>
                <c:pt idx="86">
                  <c:v>318.53730000000002</c:v>
                </c:pt>
                <c:pt idx="87">
                  <c:v>320.86009999999999</c:v>
                </c:pt>
                <c:pt idx="88">
                  <c:v>319.06120000000004</c:v>
                </c:pt>
                <c:pt idx="89">
                  <c:v>320.38200000000001</c:v>
                </c:pt>
                <c:pt idx="90">
                  <c:v>354.83</c:v>
                </c:pt>
                <c:pt idx="91">
                  <c:v>346.79610000000002</c:v>
                </c:pt>
                <c:pt idx="92">
                  <c:v>329.99170000000004</c:v>
                </c:pt>
                <c:pt idx="93">
                  <c:v>329.88339999999999</c:v>
                </c:pt>
                <c:pt idx="94">
                  <c:v>330.02030000000002</c:v>
                </c:pt>
                <c:pt idx="95">
                  <c:v>331.82040000000001</c:v>
                </c:pt>
                <c:pt idx="96">
                  <c:v>331.31810000000002</c:v>
                </c:pt>
                <c:pt idx="97">
                  <c:v>331.54759999999999</c:v>
                </c:pt>
                <c:pt idx="98">
                  <c:v>333.35410000000002</c:v>
                </c:pt>
                <c:pt idx="99">
                  <c:v>334.98500000000001</c:v>
                </c:pt>
                <c:pt idx="100">
                  <c:v>350.0736</c:v>
                </c:pt>
                <c:pt idx="101">
                  <c:v>301.1979</c:v>
                </c:pt>
                <c:pt idx="102">
                  <c:v>297.67470000000003</c:v>
                </c:pt>
                <c:pt idx="103">
                  <c:v>407.40940000000001</c:v>
                </c:pt>
                <c:pt idx="104">
                  <c:v>413.61260000000004</c:v>
                </c:pt>
                <c:pt idx="105">
                  <c:v>414.7715</c:v>
                </c:pt>
                <c:pt idx="106">
                  <c:v>415.78880000000004</c:v>
                </c:pt>
                <c:pt idx="107">
                  <c:v>422.26570000000004</c:v>
                </c:pt>
                <c:pt idx="108">
                  <c:v>426.02350000000001</c:v>
                </c:pt>
                <c:pt idx="109">
                  <c:v>425.79599999999999</c:v>
                </c:pt>
                <c:pt idx="110">
                  <c:v>424.56540000000001</c:v>
                </c:pt>
                <c:pt idx="111">
                  <c:v>350.44200000000001</c:v>
                </c:pt>
                <c:pt idx="112">
                  <c:v>355.44330000000002</c:v>
                </c:pt>
                <c:pt idx="113">
                  <c:v>363.685</c:v>
                </c:pt>
                <c:pt idx="114">
                  <c:v>361.899</c:v>
                </c:pt>
                <c:pt idx="115">
                  <c:v>363.07100000000003</c:v>
                </c:pt>
                <c:pt idx="116">
                  <c:v>390.25460000000004</c:v>
                </c:pt>
                <c:pt idx="117">
                  <c:v>405.66669999999999</c:v>
                </c:pt>
                <c:pt idx="118">
                  <c:v>389.00300000000004</c:v>
                </c:pt>
                <c:pt idx="119">
                  <c:v>415.35290000000003</c:v>
                </c:pt>
                <c:pt idx="120">
                  <c:v>413.05350000000004</c:v>
                </c:pt>
                <c:pt idx="121">
                  <c:v>420.23690000000005</c:v>
                </c:pt>
                <c:pt idx="122">
                  <c:v>424.77839999999998</c:v>
                </c:pt>
                <c:pt idx="123">
                  <c:v>402.26680000000005</c:v>
                </c:pt>
                <c:pt idx="124">
                  <c:v>402.0865</c:v>
                </c:pt>
                <c:pt idx="125">
                  <c:v>413.80520000000001</c:v>
                </c:pt>
                <c:pt idx="126">
                  <c:v>436.97810000000004</c:v>
                </c:pt>
                <c:pt idx="127">
                  <c:v>391.02570000000003</c:v>
                </c:pt>
                <c:pt idx="128">
                  <c:v>405.8981</c:v>
                </c:pt>
                <c:pt idx="129">
                  <c:v>397.62540000000001</c:v>
                </c:pt>
                <c:pt idx="130">
                  <c:v>400.48680000000002</c:v>
                </c:pt>
                <c:pt idx="131">
                  <c:v>369.15460000000002</c:v>
                </c:pt>
                <c:pt idx="132">
                  <c:v>393.99040000000002</c:v>
                </c:pt>
                <c:pt idx="133">
                  <c:v>388.69050000000004</c:v>
                </c:pt>
                <c:pt idx="134">
                  <c:v>418.1739</c:v>
                </c:pt>
                <c:pt idx="135">
                  <c:v>391.64350000000002</c:v>
                </c:pt>
                <c:pt idx="136">
                  <c:v>376.95190000000002</c:v>
                </c:pt>
                <c:pt idx="137">
                  <c:v>374.94749999999999</c:v>
                </c:pt>
                <c:pt idx="138">
                  <c:v>367.11040000000003</c:v>
                </c:pt>
                <c:pt idx="139">
                  <c:v>367.36720000000003</c:v>
                </c:pt>
                <c:pt idx="140">
                  <c:v>354.97190000000001</c:v>
                </c:pt>
                <c:pt idx="141">
                  <c:v>355.20570000000004</c:v>
                </c:pt>
                <c:pt idx="142">
                  <c:v>363.29360000000003</c:v>
                </c:pt>
                <c:pt idx="143">
                  <c:v>400.5813</c:v>
                </c:pt>
                <c:pt idx="144">
                  <c:v>377.0652</c:v>
                </c:pt>
                <c:pt idx="145">
                  <c:v>377.89120000000003</c:v>
                </c:pt>
                <c:pt idx="146">
                  <c:v>353.44900000000001</c:v>
                </c:pt>
                <c:pt idx="147">
                  <c:v>333.46140000000003</c:v>
                </c:pt>
                <c:pt idx="148">
                  <c:v>360.04430000000002</c:v>
                </c:pt>
                <c:pt idx="149">
                  <c:v>324.4744</c:v>
                </c:pt>
                <c:pt idx="150">
                  <c:v>368.69800000000004</c:v>
                </c:pt>
                <c:pt idx="151">
                  <c:v>367.28829999999999</c:v>
                </c:pt>
                <c:pt idx="152">
                  <c:v>364.50450000000001</c:v>
                </c:pt>
                <c:pt idx="153">
                  <c:v>346.24979999999999</c:v>
                </c:pt>
                <c:pt idx="154">
                  <c:v>430.8109</c:v>
                </c:pt>
                <c:pt idx="155">
                  <c:v>443.51160000000004</c:v>
                </c:pt>
                <c:pt idx="156">
                  <c:v>448.36620000000005</c:v>
                </c:pt>
                <c:pt idx="157">
                  <c:v>455.28540000000004</c:v>
                </c:pt>
                <c:pt idx="158">
                  <c:v>457.81310000000002</c:v>
                </c:pt>
                <c:pt idx="159">
                  <c:v>452.5634</c:v>
                </c:pt>
                <c:pt idx="160">
                  <c:v>409.64499999999998</c:v>
                </c:pt>
                <c:pt idx="161">
                  <c:v>406.28630000000004</c:v>
                </c:pt>
                <c:pt idx="162">
                  <c:v>414.33499999999998</c:v>
                </c:pt>
                <c:pt idx="163">
                  <c:v>449.59050000000002</c:v>
                </c:pt>
                <c:pt idx="164">
                  <c:v>445.86330000000004</c:v>
                </c:pt>
                <c:pt idx="165">
                  <c:v>370.56720000000001</c:v>
                </c:pt>
                <c:pt idx="166">
                  <c:v>431.4957</c:v>
                </c:pt>
                <c:pt idx="167">
                  <c:v>403.92529999999999</c:v>
                </c:pt>
                <c:pt idx="168">
                  <c:v>411.54400000000004</c:v>
                </c:pt>
                <c:pt idx="169">
                  <c:v>405.55060000000003</c:v>
                </c:pt>
                <c:pt idx="170">
                  <c:v>426.44550000000004</c:v>
                </c:pt>
                <c:pt idx="171">
                  <c:v>414.02140000000003</c:v>
                </c:pt>
                <c:pt idx="172">
                  <c:v>416.89490000000001</c:v>
                </c:pt>
                <c:pt idx="173">
                  <c:v>416.34050000000002</c:v>
                </c:pt>
                <c:pt idx="174">
                  <c:v>421.79510000000005</c:v>
                </c:pt>
                <c:pt idx="175">
                  <c:v>415.97770000000003</c:v>
                </c:pt>
                <c:pt idx="176">
                  <c:v>413.40440000000001</c:v>
                </c:pt>
                <c:pt idx="177">
                  <c:v>409.47950000000003</c:v>
                </c:pt>
                <c:pt idx="178">
                  <c:v>402.83510000000001</c:v>
                </c:pt>
                <c:pt idx="179">
                  <c:v>369.14879999999999</c:v>
                </c:pt>
                <c:pt idx="180">
                  <c:v>366.29140000000001</c:v>
                </c:pt>
                <c:pt idx="181">
                  <c:v>378.52850000000001</c:v>
                </c:pt>
                <c:pt idx="182">
                  <c:v>379.06980000000004</c:v>
                </c:pt>
                <c:pt idx="183">
                  <c:v>373.59980000000002</c:v>
                </c:pt>
                <c:pt idx="184">
                  <c:v>393.16239999999999</c:v>
                </c:pt>
                <c:pt idx="185">
                  <c:v>379.01400000000001</c:v>
                </c:pt>
                <c:pt idx="186">
                  <c:v>379.96519999999998</c:v>
                </c:pt>
                <c:pt idx="187">
                  <c:v>361.33850000000001</c:v>
                </c:pt>
                <c:pt idx="188">
                  <c:v>381.71629999999999</c:v>
                </c:pt>
                <c:pt idx="189">
                  <c:v>387.95249999999999</c:v>
                </c:pt>
                <c:pt idx="190">
                  <c:v>390.88619999999997</c:v>
                </c:pt>
                <c:pt idx="191">
                  <c:v>402.22719999999998</c:v>
                </c:pt>
                <c:pt idx="192">
                  <c:v>373.80450000000002</c:v>
                </c:pt>
                <c:pt idx="193">
                  <c:v>385.53649999999999</c:v>
                </c:pt>
                <c:pt idx="194">
                  <c:v>382.51139999999998</c:v>
                </c:pt>
                <c:pt idx="195">
                  <c:v>369.3655</c:v>
                </c:pt>
                <c:pt idx="196">
                  <c:v>392.30950000000001</c:v>
                </c:pt>
                <c:pt idx="197">
                  <c:v>367.4298</c:v>
                </c:pt>
                <c:pt idx="198">
                  <c:v>384.77260000000001</c:v>
                </c:pt>
                <c:pt idx="199">
                  <c:v>401.33920000000001</c:v>
                </c:pt>
                <c:pt idx="200">
                  <c:v>378.22320000000002</c:v>
                </c:pt>
                <c:pt idx="201">
                  <c:v>368.91500000000002</c:v>
                </c:pt>
                <c:pt idx="202">
                  <c:v>378.42899999999997</c:v>
                </c:pt>
                <c:pt idx="203">
                  <c:v>361.77100000000002</c:v>
                </c:pt>
                <c:pt idx="204">
                  <c:v>359.82319999999999</c:v>
                </c:pt>
                <c:pt idx="205">
                  <c:v>391.48770000000002</c:v>
                </c:pt>
                <c:pt idx="206">
                  <c:v>393.9393</c:v>
                </c:pt>
                <c:pt idx="207">
                  <c:v>466.61329999999998</c:v>
                </c:pt>
                <c:pt idx="208">
                  <c:v>407.57420000000002</c:v>
                </c:pt>
                <c:pt idx="209">
                  <c:v>389.22239999999999</c:v>
                </c:pt>
                <c:pt idx="210">
                  <c:v>389.2715</c:v>
                </c:pt>
                <c:pt idx="211">
                  <c:v>388.14139999999998</c:v>
                </c:pt>
                <c:pt idx="212">
                  <c:v>364.06790000000001</c:v>
                </c:pt>
                <c:pt idx="213">
                  <c:v>406.06909999999999</c:v>
                </c:pt>
                <c:pt idx="214">
                  <c:v>323.4769</c:v>
                </c:pt>
                <c:pt idx="215">
                  <c:v>344.01679999999999</c:v>
                </c:pt>
                <c:pt idx="216">
                  <c:v>359.68119999999999</c:v>
                </c:pt>
                <c:pt idx="217">
                  <c:v>359.68119999999999</c:v>
                </c:pt>
                <c:pt idx="218">
                  <c:v>361.56279999999998</c:v>
                </c:pt>
                <c:pt idx="219">
                  <c:v>362.87329999999997</c:v>
                </c:pt>
                <c:pt idx="220">
                  <c:v>363.93950000000001</c:v>
                </c:pt>
                <c:pt idx="221">
                  <c:v>361.38099999999997</c:v>
                </c:pt>
                <c:pt idx="222">
                  <c:v>370.81439999999998</c:v>
                </c:pt>
                <c:pt idx="223">
                  <c:v>353.74040000000002</c:v>
                </c:pt>
                <c:pt idx="224">
                  <c:v>358.69839999999999</c:v>
                </c:pt>
                <c:pt idx="225">
                  <c:v>384.25569999999999</c:v>
                </c:pt>
                <c:pt idx="226">
                  <c:v>362.2353</c:v>
                </c:pt>
                <c:pt idx="227">
                  <c:v>386.29899999999998</c:v>
                </c:pt>
                <c:pt idx="228">
                  <c:v>386.29899999999998</c:v>
                </c:pt>
                <c:pt idx="229">
                  <c:v>372.28789999999998</c:v>
                </c:pt>
                <c:pt idx="230">
                  <c:v>356.4393</c:v>
                </c:pt>
                <c:pt idx="231">
                  <c:v>359.65629999999999</c:v>
                </c:pt>
                <c:pt idx="255" formatCode="General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Heavy Lamb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Graphs!$A$105:$A$365</c:f>
              <c:strCache>
                <c:ptCount val="237"/>
                <c:pt idx="2">
                  <c:v>|</c:v>
                </c:pt>
                <c:pt idx="28">
                  <c:v>2009</c:v>
                </c:pt>
                <c:pt idx="54">
                  <c:v>|</c:v>
                </c:pt>
                <c:pt idx="80">
                  <c:v>2010</c:v>
                </c:pt>
                <c:pt idx="106">
                  <c:v>|</c:v>
                </c:pt>
                <c:pt idx="132">
                  <c:v>2011</c:v>
                </c:pt>
                <c:pt idx="158">
                  <c:v>|</c:v>
                </c:pt>
                <c:pt idx="184">
                  <c:v>2012</c:v>
                </c:pt>
                <c:pt idx="210">
                  <c:v>|</c:v>
                </c:pt>
                <c:pt idx="236">
                  <c:v>2013</c:v>
                </c:pt>
              </c:strCache>
            </c:strRef>
          </c:cat>
          <c:val>
            <c:numRef>
              <c:f>Graphs!$D$105:$D$365</c:f>
              <c:numCache>
                <c:formatCode>0.00</c:formatCode>
                <c:ptCount val="261"/>
                <c:pt idx="0">
                  <c:v>377.06290000000001</c:v>
                </c:pt>
                <c:pt idx="1">
                  <c:v>374.76249999999999</c:v>
                </c:pt>
                <c:pt idx="2">
                  <c:v>384.48810000000003</c:v>
                </c:pt>
                <c:pt idx="3">
                  <c:v>401.0616</c:v>
                </c:pt>
                <c:pt idx="4">
                  <c:v>408.08850000000001</c:v>
                </c:pt>
                <c:pt idx="5">
                  <c:v>402.2414</c:v>
                </c:pt>
                <c:pt idx="6">
                  <c:v>403.2285</c:v>
                </c:pt>
                <c:pt idx="7">
                  <c:v>416.95749999999998</c:v>
                </c:pt>
                <c:pt idx="8">
                  <c:v>416.6549</c:v>
                </c:pt>
                <c:pt idx="9">
                  <c:v>415.87900000000002</c:v>
                </c:pt>
                <c:pt idx="10">
                  <c:v>412.03210000000001</c:v>
                </c:pt>
                <c:pt idx="11">
                  <c:v>410.98850000000004</c:v>
                </c:pt>
                <c:pt idx="12">
                  <c:v>407.82350000000002</c:v>
                </c:pt>
                <c:pt idx="13">
                  <c:v>408.63470000000001</c:v>
                </c:pt>
                <c:pt idx="14">
                  <c:v>420.79349999999999</c:v>
                </c:pt>
                <c:pt idx="15">
                  <c:v>436.87330000000003</c:v>
                </c:pt>
                <c:pt idx="16">
                  <c:v>442.45610000000005</c:v>
                </c:pt>
                <c:pt idx="17">
                  <c:v>444.7978</c:v>
                </c:pt>
                <c:pt idx="18">
                  <c:v>447.16770000000002</c:v>
                </c:pt>
                <c:pt idx="19">
                  <c:v>425.92150000000004</c:v>
                </c:pt>
                <c:pt idx="20">
                  <c:v>437.06280000000004</c:v>
                </c:pt>
                <c:pt idx="21">
                  <c:v>440.80720000000002</c:v>
                </c:pt>
                <c:pt idx="22">
                  <c:v>456.62370000000004</c:v>
                </c:pt>
                <c:pt idx="23">
                  <c:v>453.96110000000004</c:v>
                </c:pt>
                <c:pt idx="24">
                  <c:v>448.572</c:v>
                </c:pt>
                <c:pt idx="25">
                  <c:v>441.58570000000003</c:v>
                </c:pt>
                <c:pt idx="26">
                  <c:v>422.26030000000003</c:v>
                </c:pt>
                <c:pt idx="27">
                  <c:v>403.9264</c:v>
                </c:pt>
                <c:pt idx="28">
                  <c:v>392.6026</c:v>
                </c:pt>
                <c:pt idx="29">
                  <c:v>383.82070000000004</c:v>
                </c:pt>
                <c:pt idx="30">
                  <c:v>389.5489</c:v>
                </c:pt>
                <c:pt idx="31">
                  <c:v>384.73180000000002</c:v>
                </c:pt>
                <c:pt idx="32">
                  <c:v>379.9581</c:v>
                </c:pt>
                <c:pt idx="33">
                  <c:v>382.59590000000003</c:v>
                </c:pt>
                <c:pt idx="34">
                  <c:v>388.4871</c:v>
                </c:pt>
                <c:pt idx="35">
                  <c:v>388.11760000000004</c:v>
                </c:pt>
                <c:pt idx="36">
                  <c:v>387.75550000000004</c:v>
                </c:pt>
                <c:pt idx="37">
                  <c:v>387.32370000000003</c:v>
                </c:pt>
                <c:pt idx="38">
                  <c:v>388.3877</c:v>
                </c:pt>
                <c:pt idx="39">
                  <c:v>390.4239</c:v>
                </c:pt>
                <c:pt idx="40">
                  <c:v>385.88420000000002</c:v>
                </c:pt>
                <c:pt idx="41">
                  <c:v>372.88420000000002</c:v>
                </c:pt>
                <c:pt idx="42">
                  <c:v>386.53739999999999</c:v>
                </c:pt>
                <c:pt idx="43">
                  <c:v>394.78050000000002</c:v>
                </c:pt>
                <c:pt idx="44">
                  <c:v>378.11920000000003</c:v>
                </c:pt>
                <c:pt idx="45">
                  <c:v>380.1721</c:v>
                </c:pt>
                <c:pt idx="46">
                  <c:v>384.25120000000004</c:v>
                </c:pt>
                <c:pt idx="47">
                  <c:v>394.01830000000001</c:v>
                </c:pt>
                <c:pt idx="48">
                  <c:v>425.49460000000005</c:v>
                </c:pt>
                <c:pt idx="49">
                  <c:v>409.9785</c:v>
                </c:pt>
                <c:pt idx="50">
                  <c:v>411.45510000000002</c:v>
                </c:pt>
                <c:pt idx="51">
                  <c:v>422.52880000000005</c:v>
                </c:pt>
                <c:pt idx="52">
                  <c:v>427.09249999999997</c:v>
                </c:pt>
                <c:pt idx="53">
                  <c:v>429.76170000000002</c:v>
                </c:pt>
                <c:pt idx="54">
                  <c:v>449.19970000000001</c:v>
                </c:pt>
                <c:pt idx="55">
                  <c:v>446.57730000000004</c:v>
                </c:pt>
                <c:pt idx="56">
                  <c:v>455.99370000000005</c:v>
                </c:pt>
                <c:pt idx="57">
                  <c:v>443.41450000000003</c:v>
                </c:pt>
                <c:pt idx="58">
                  <c:v>444.6157</c:v>
                </c:pt>
                <c:pt idx="59">
                  <c:v>444.35970000000003</c:v>
                </c:pt>
                <c:pt idx="60">
                  <c:v>438.92270000000002</c:v>
                </c:pt>
                <c:pt idx="61">
                  <c:v>434.66540000000003</c:v>
                </c:pt>
                <c:pt idx="62">
                  <c:v>435.92060000000004</c:v>
                </c:pt>
                <c:pt idx="63">
                  <c:v>432.10580000000004</c:v>
                </c:pt>
                <c:pt idx="64">
                  <c:v>434.50290000000001</c:v>
                </c:pt>
                <c:pt idx="65">
                  <c:v>441.2885</c:v>
                </c:pt>
                <c:pt idx="66">
                  <c:v>446.3931</c:v>
                </c:pt>
                <c:pt idx="67">
                  <c:v>452.27360000000004</c:v>
                </c:pt>
                <c:pt idx="68">
                  <c:v>464.60930000000002</c:v>
                </c:pt>
                <c:pt idx="69">
                  <c:v>467.89450000000005</c:v>
                </c:pt>
                <c:pt idx="70">
                  <c:v>461.9391</c:v>
                </c:pt>
                <c:pt idx="71">
                  <c:v>462.04180000000002</c:v>
                </c:pt>
                <c:pt idx="72">
                  <c:v>461.49630000000002</c:v>
                </c:pt>
                <c:pt idx="73">
                  <c:v>468.18870000000004</c:v>
                </c:pt>
                <c:pt idx="74">
                  <c:v>464.81890000000004</c:v>
                </c:pt>
                <c:pt idx="75">
                  <c:v>461.47110000000004</c:v>
                </c:pt>
                <c:pt idx="76">
                  <c:v>460.3553</c:v>
                </c:pt>
                <c:pt idx="77">
                  <c:v>456.97110000000004</c:v>
                </c:pt>
                <c:pt idx="78">
                  <c:v>436.92750000000001</c:v>
                </c:pt>
                <c:pt idx="79">
                  <c:v>423.64120000000003</c:v>
                </c:pt>
                <c:pt idx="80">
                  <c:v>420.19330000000002</c:v>
                </c:pt>
                <c:pt idx="81">
                  <c:v>408.52960000000002</c:v>
                </c:pt>
                <c:pt idx="82">
                  <c:v>410.06960000000004</c:v>
                </c:pt>
                <c:pt idx="83" formatCode="#,##0.00">
                  <c:v>412.25230000000005</c:v>
                </c:pt>
                <c:pt idx="84" formatCode="#,##0.00">
                  <c:v>420.26130000000001</c:v>
                </c:pt>
                <c:pt idx="85" formatCode="#,##0.00">
                  <c:v>423.28700000000003</c:v>
                </c:pt>
                <c:pt idx="86" formatCode="#,##0.00">
                  <c:v>430.50060000000002</c:v>
                </c:pt>
                <c:pt idx="87" formatCode="#,##0.00">
                  <c:v>427.05670000000003</c:v>
                </c:pt>
                <c:pt idx="88" formatCode="#,##0.00">
                  <c:v>425.21710000000002</c:v>
                </c:pt>
                <c:pt idx="89" formatCode="#,##0.00">
                  <c:v>428.1336</c:v>
                </c:pt>
                <c:pt idx="90" formatCode="#,##0.00">
                  <c:v>428.86310000000003</c:v>
                </c:pt>
                <c:pt idx="91" formatCode="#,##0.00">
                  <c:v>421.00350000000003</c:v>
                </c:pt>
                <c:pt idx="92" formatCode="#,##0.00">
                  <c:v>418.6112</c:v>
                </c:pt>
                <c:pt idx="93" formatCode="#,##0.00">
                  <c:v>413.52930000000003</c:v>
                </c:pt>
                <c:pt idx="94" formatCode="#,##0.00">
                  <c:v>405.9667</c:v>
                </c:pt>
                <c:pt idx="95" formatCode="#,##0.00">
                  <c:v>406.6123</c:v>
                </c:pt>
                <c:pt idx="96" formatCode="#,##0.00">
                  <c:v>410.69080000000002</c:v>
                </c:pt>
                <c:pt idx="97" formatCode="#,##0.00">
                  <c:v>411.06950000000001</c:v>
                </c:pt>
                <c:pt idx="98" formatCode="#,##0.00">
                  <c:v>416.9194</c:v>
                </c:pt>
                <c:pt idx="99" formatCode="#,##0.00">
                  <c:v>425.10250000000002</c:v>
                </c:pt>
                <c:pt idx="100" formatCode="#,##0.00">
                  <c:v>427.06360000000001</c:v>
                </c:pt>
                <c:pt idx="101" formatCode="#,##0.00">
                  <c:v>427.12620000000004</c:v>
                </c:pt>
                <c:pt idx="102" formatCode="#,##0.00">
                  <c:v>437.36080000000004</c:v>
                </c:pt>
                <c:pt idx="103" formatCode="#,##0.00">
                  <c:v>440.12510000000003</c:v>
                </c:pt>
                <c:pt idx="104" formatCode="#,##0.00">
                  <c:v>445.44</c:v>
                </c:pt>
                <c:pt idx="105" formatCode="#,##0.00">
                  <c:v>451.46690000000001</c:v>
                </c:pt>
                <c:pt idx="106" formatCode="#,##0.00">
                  <c:v>450.61080000000004</c:v>
                </c:pt>
                <c:pt idx="107" formatCode="#,##0.00">
                  <c:v>463.91580000000005</c:v>
                </c:pt>
                <c:pt idx="108" formatCode="#,##0.00">
                  <c:v>461.4178</c:v>
                </c:pt>
                <c:pt idx="109" formatCode="#,##0.00">
                  <c:v>464.76580000000001</c:v>
                </c:pt>
                <c:pt idx="110" formatCode="#,##0.00">
                  <c:v>456.00130000000001</c:v>
                </c:pt>
                <c:pt idx="111" formatCode="#,##0.00">
                  <c:v>458.65790000000004</c:v>
                </c:pt>
                <c:pt idx="112" formatCode="#,##0.00">
                  <c:v>461.83770000000004</c:v>
                </c:pt>
                <c:pt idx="113" formatCode="#,##0.00">
                  <c:v>469.7099</c:v>
                </c:pt>
                <c:pt idx="114" formatCode="#,##0.00">
                  <c:v>481.61660000000001</c:v>
                </c:pt>
                <c:pt idx="115" formatCode="#,##0.00">
                  <c:v>478.80580000000003</c:v>
                </c:pt>
                <c:pt idx="116" formatCode="#,##0.00">
                  <c:v>488.23270000000002</c:v>
                </c:pt>
                <c:pt idx="117" formatCode="#,##0.00">
                  <c:v>501.06350000000003</c:v>
                </c:pt>
                <c:pt idx="118" formatCode="#,##0.00">
                  <c:v>508.983</c:v>
                </c:pt>
                <c:pt idx="119" formatCode="#,##0.00">
                  <c:v>514.13880000000006</c:v>
                </c:pt>
                <c:pt idx="120" formatCode="#,##0.00">
                  <c:v>528.78050000000007</c:v>
                </c:pt>
                <c:pt idx="121" formatCode="#,##0.00">
                  <c:v>556.22739999999999</c:v>
                </c:pt>
                <c:pt idx="122" formatCode="#,##0.00">
                  <c:v>559.21490000000006</c:v>
                </c:pt>
                <c:pt idx="123" formatCode="#,##0.00">
                  <c:v>555.9461</c:v>
                </c:pt>
                <c:pt idx="124" formatCode="#,##0.00">
                  <c:v>558.37470000000008</c:v>
                </c:pt>
                <c:pt idx="125" formatCode="#,##0.00">
                  <c:v>562.92899999999997</c:v>
                </c:pt>
                <c:pt idx="126" formatCode="#,##0.00">
                  <c:v>577.29489999999998</c:v>
                </c:pt>
                <c:pt idx="127" formatCode="#,##0.00">
                  <c:v>576.47130000000004</c:v>
                </c:pt>
                <c:pt idx="128" formatCode="#,##0.00">
                  <c:v>533.11990000000003</c:v>
                </c:pt>
                <c:pt idx="129" formatCode="#,##0.00">
                  <c:v>517.53960000000006</c:v>
                </c:pt>
                <c:pt idx="130" formatCode="#,##0.00">
                  <c:v>504.09430000000003</c:v>
                </c:pt>
                <c:pt idx="131" formatCode="#,##0.00">
                  <c:v>486.47750000000002</c:v>
                </c:pt>
                <c:pt idx="132" formatCode="#,##0.00">
                  <c:v>473.43080000000003</c:v>
                </c:pt>
                <c:pt idx="133" formatCode="#,##0.00">
                  <c:v>476.75110000000001</c:v>
                </c:pt>
                <c:pt idx="134" formatCode="#,##0.00">
                  <c:v>477.65140000000002</c:v>
                </c:pt>
                <c:pt idx="135" formatCode="#,##0.00">
                  <c:v>473.11760000000004</c:v>
                </c:pt>
                <c:pt idx="136" formatCode="#,##0.00">
                  <c:v>469.74870000000004</c:v>
                </c:pt>
                <c:pt idx="137" formatCode="#,##0.00">
                  <c:v>473.12569999999999</c:v>
                </c:pt>
                <c:pt idx="138" formatCode="#,##0.00">
                  <c:v>463.78250000000003</c:v>
                </c:pt>
                <c:pt idx="139" formatCode="#,##0.00">
                  <c:v>463.13650000000001</c:v>
                </c:pt>
                <c:pt idx="140" formatCode="#,##0.00">
                  <c:v>464.77800000000002</c:v>
                </c:pt>
                <c:pt idx="141" formatCode="#,##0.00">
                  <c:v>459.0444</c:v>
                </c:pt>
                <c:pt idx="142" formatCode="#,##0.00">
                  <c:v>460.77460000000002</c:v>
                </c:pt>
                <c:pt idx="143" formatCode="#,##0.00">
                  <c:v>458.27499999999998</c:v>
                </c:pt>
                <c:pt idx="144" formatCode="#,##0.00">
                  <c:v>457.69580000000002</c:v>
                </c:pt>
                <c:pt idx="145" formatCode="#,##0.00">
                  <c:v>456.48420000000004</c:v>
                </c:pt>
                <c:pt idx="146" formatCode="#,##0.00">
                  <c:v>458.85120000000001</c:v>
                </c:pt>
                <c:pt idx="147" formatCode="#,##0.00">
                  <c:v>461.61560000000003</c:v>
                </c:pt>
                <c:pt idx="148" formatCode="#,##0.00">
                  <c:v>469.6832</c:v>
                </c:pt>
                <c:pt idx="149" formatCode="#,##0.00">
                  <c:v>470.51740000000001</c:v>
                </c:pt>
                <c:pt idx="150" formatCode="#,##0.00">
                  <c:v>476.7851</c:v>
                </c:pt>
                <c:pt idx="151" formatCode="#,##0.00">
                  <c:v>481.26240000000001</c:v>
                </c:pt>
                <c:pt idx="152" formatCode="#,##0.00">
                  <c:v>488.79680000000002</c:v>
                </c:pt>
                <c:pt idx="153" formatCode="#,##0.00">
                  <c:v>499.00470000000001</c:v>
                </c:pt>
                <c:pt idx="154" formatCode="#,##0.00">
                  <c:v>505.2482</c:v>
                </c:pt>
                <c:pt idx="155" formatCode="#,##0.00">
                  <c:v>517.96680000000003</c:v>
                </c:pt>
                <c:pt idx="156" formatCode="#,##0.00">
                  <c:v>526.01170000000002</c:v>
                </c:pt>
                <c:pt idx="157" formatCode="#,##0.00">
                  <c:v>524.38850000000002</c:v>
                </c:pt>
                <c:pt idx="158" formatCode="#,##0.00">
                  <c:v>529.52650000000006</c:v>
                </c:pt>
                <c:pt idx="159" formatCode="#,##0.00">
                  <c:v>525.71469999999999</c:v>
                </c:pt>
                <c:pt idx="160" formatCode="#,##0.00">
                  <c:v>518.92529999999999</c:v>
                </c:pt>
                <c:pt idx="161" formatCode="#,##0.00">
                  <c:v>513.82380000000001</c:v>
                </c:pt>
                <c:pt idx="162" formatCode="#,##0.00">
                  <c:v>512.351</c:v>
                </c:pt>
                <c:pt idx="163" formatCode="#,##0.00">
                  <c:v>514.71379999999999</c:v>
                </c:pt>
                <c:pt idx="164" formatCode="#,##0.00">
                  <c:v>513.9556</c:v>
                </c:pt>
                <c:pt idx="165" formatCode="#,##0.00">
                  <c:v>512.46210000000008</c:v>
                </c:pt>
                <c:pt idx="166" formatCode="#,##0.00">
                  <c:v>509.81690000000003</c:v>
                </c:pt>
                <c:pt idx="167" formatCode="#,##0.00">
                  <c:v>511.66110000000003</c:v>
                </c:pt>
                <c:pt idx="168" formatCode="#,##0.00">
                  <c:v>514.59960000000001</c:v>
                </c:pt>
                <c:pt idx="169" formatCode="#,##0.00">
                  <c:v>520.0856</c:v>
                </c:pt>
                <c:pt idx="170" formatCode="#,##0.00">
                  <c:v>530.59220000000005</c:v>
                </c:pt>
                <c:pt idx="171" formatCode="#,##0.00">
                  <c:v>540.58609999999999</c:v>
                </c:pt>
                <c:pt idx="172" formatCode="#,##0.00">
                  <c:v>542.89850000000001</c:v>
                </c:pt>
                <c:pt idx="173" formatCode="#,##0.00">
                  <c:v>542.63130000000001</c:v>
                </c:pt>
                <c:pt idx="174" formatCode="#,##0.00">
                  <c:v>539.74540000000002</c:v>
                </c:pt>
                <c:pt idx="175" formatCode="#,##0.00">
                  <c:v>521.23950000000002</c:v>
                </c:pt>
                <c:pt idx="176" formatCode="#,##0.00">
                  <c:v>511.6438</c:v>
                </c:pt>
                <c:pt idx="177" formatCode="#,##0.00">
                  <c:v>519.78530000000001</c:v>
                </c:pt>
                <c:pt idx="178" formatCode="#,##0.00">
                  <c:v>521.03750000000002</c:v>
                </c:pt>
                <c:pt idx="179" formatCode="#,##0.00">
                  <c:v>516.36990000000003</c:v>
                </c:pt>
                <c:pt idx="180" formatCode="#,##0.00">
                  <c:v>491.72030000000001</c:v>
                </c:pt>
                <c:pt idx="181" formatCode="#,##0.00">
                  <c:v>491.3503</c:v>
                </c:pt>
                <c:pt idx="182" formatCode="#,##0.00">
                  <c:v>500.20660000000004</c:v>
                </c:pt>
                <c:pt idx="183" formatCode="#,##0.00">
                  <c:v>506.21140000000003</c:v>
                </c:pt>
                <c:pt idx="184" formatCode="#,##0.00">
                  <c:v>503.101</c:v>
                </c:pt>
                <c:pt idx="185" formatCode="#,##0.00">
                  <c:v>489.87020000000001</c:v>
                </c:pt>
                <c:pt idx="186" formatCode="#,##0.00">
                  <c:v>493.67149999999998</c:v>
                </c:pt>
                <c:pt idx="187" formatCode="#,##0.00">
                  <c:v>506.48630000000003</c:v>
                </c:pt>
                <c:pt idx="188" formatCode="#,##0.00">
                  <c:v>511.1069</c:v>
                </c:pt>
                <c:pt idx="189" formatCode="#,##0.00">
                  <c:v>507.38490000000002</c:v>
                </c:pt>
                <c:pt idx="190" formatCode="#,##0.00">
                  <c:v>494.08499999999998</c:v>
                </c:pt>
                <c:pt idx="191" formatCode="#,##0.00">
                  <c:v>509.47250000000003</c:v>
                </c:pt>
                <c:pt idx="192" formatCode="#,##0.00">
                  <c:v>510.64260000000002</c:v>
                </c:pt>
                <c:pt idx="193" formatCode="#,##0.00">
                  <c:v>505.78320000000002</c:v>
                </c:pt>
                <c:pt idx="194" formatCode="#,##0.00">
                  <c:v>502.05309999999997</c:v>
                </c:pt>
                <c:pt idx="195" formatCode="#,##0.00">
                  <c:v>493.88569999999999</c:v>
                </c:pt>
                <c:pt idx="196" formatCode="#,##0.00">
                  <c:v>484.41629999999998</c:v>
                </c:pt>
                <c:pt idx="197" formatCode="#,##0.00">
                  <c:v>483.06400000000002</c:v>
                </c:pt>
                <c:pt idx="198" formatCode="#,##0.00">
                  <c:v>474.6035</c:v>
                </c:pt>
                <c:pt idx="199" formatCode="#,##0.00">
                  <c:v>474.87619999999998</c:v>
                </c:pt>
                <c:pt idx="200" formatCode="#,##0.00">
                  <c:v>473.99029999999999</c:v>
                </c:pt>
                <c:pt idx="201" formatCode="#,##0.00">
                  <c:v>470.24990000000003</c:v>
                </c:pt>
                <c:pt idx="202" formatCode="#,##0.00">
                  <c:v>469.75479999999999</c:v>
                </c:pt>
                <c:pt idx="203" formatCode="#,##0.00">
                  <c:v>470.47699999999998</c:v>
                </c:pt>
                <c:pt idx="204" formatCode="#,##0.00">
                  <c:v>469.59280000000001</c:v>
                </c:pt>
                <c:pt idx="205" formatCode="#,##0.00">
                  <c:v>462.42919999999998</c:v>
                </c:pt>
                <c:pt idx="206" formatCode="#,##0.00">
                  <c:v>462.49869999999999</c:v>
                </c:pt>
                <c:pt idx="207" formatCode="#,##0.00">
                  <c:v>463.33370000000002</c:v>
                </c:pt>
                <c:pt idx="208" formatCode="#,##0.00">
                  <c:v>462.97899999999998</c:v>
                </c:pt>
                <c:pt idx="209" formatCode="#,##0.00">
                  <c:v>453.4271</c:v>
                </c:pt>
                <c:pt idx="210" formatCode="#,##0.00">
                  <c:v>453.4246</c:v>
                </c:pt>
                <c:pt idx="211" formatCode="#,##0.00">
                  <c:v>445.24187814000004</c:v>
                </c:pt>
                <c:pt idx="212" formatCode="#,##0.00">
                  <c:v>437.79851387999997</c:v>
                </c:pt>
                <c:pt idx="213" formatCode="#,##0.00">
                  <c:v>426.58709961</c:v>
                </c:pt>
                <c:pt idx="214" formatCode="#,##0.00">
                  <c:v>428.15721286000002</c:v>
                </c:pt>
                <c:pt idx="215" formatCode="#,##0.00">
                  <c:v>419.55182870000004</c:v>
                </c:pt>
                <c:pt idx="216" formatCode="#,##0.00">
                  <c:v>428.55780142000003</c:v>
                </c:pt>
                <c:pt idx="217" formatCode="#,##0.00">
                  <c:v>431.62529814000004</c:v>
                </c:pt>
                <c:pt idx="218" formatCode="#,##0.00">
                  <c:v>434.45061171999993</c:v>
                </c:pt>
                <c:pt idx="219" formatCode="#,##0.00">
                  <c:v>439.34204044000001</c:v>
                </c:pt>
                <c:pt idx="220" formatCode="#,##0.00">
                  <c:v>461.13456214000001</c:v>
                </c:pt>
                <c:pt idx="221" formatCode="#,##0.00">
                  <c:v>482.16622633007779</c:v>
                </c:pt>
                <c:pt idx="222" formatCode="#,##0.00">
                  <c:v>507.00261644255517</c:v>
                </c:pt>
                <c:pt idx="223" formatCode="#,##0.00">
                  <c:v>510.02051001444511</c:v>
                </c:pt>
                <c:pt idx="224" formatCode="#,##0.00">
                  <c:v>513.50945069047577</c:v>
                </c:pt>
                <c:pt idx="225" formatCode="#,##0.00">
                  <c:v>523.58208494473456</c:v>
                </c:pt>
                <c:pt idx="226" formatCode="#,##0.00">
                  <c:v>516.55992155915885</c:v>
                </c:pt>
                <c:pt idx="227" formatCode="#,##0.00">
                  <c:v>519.25870148816887</c:v>
                </c:pt>
                <c:pt idx="228" formatCode="#,##0.00">
                  <c:v>529.56008413000006</c:v>
                </c:pt>
                <c:pt idx="229" formatCode="#,##0.00">
                  <c:v>535.86338658999989</c:v>
                </c:pt>
                <c:pt idx="230" formatCode="#,##0.00">
                  <c:v>543.93646467146141</c:v>
                </c:pt>
                <c:pt idx="231" formatCode="#,##0.00">
                  <c:v>562.41238872014492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43776"/>
        <c:axId val="57645696"/>
      </c:lineChart>
      <c:catAx>
        <c:axId val="5764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645696"/>
        <c:crossesAt val="0"/>
        <c:auto val="1"/>
        <c:lblAlgn val="ctr"/>
        <c:lblOffset val="100"/>
        <c:tickLblSkip val="26"/>
        <c:tickMarkSkip val="1"/>
        <c:noMultiLvlLbl val="0"/>
      </c:catAx>
      <c:valAx>
        <c:axId val="57645696"/>
        <c:scaling>
          <c:orientation val="minMax"/>
          <c:max val="625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 / 100kg</a:t>
                </a:r>
              </a:p>
            </c:rich>
          </c:tx>
          <c:layout>
            <c:manualLayout>
              <c:xMode val="edge"/>
              <c:yMode val="edge"/>
              <c:x val="2.2328494880631933E-2"/>
              <c:y val="0.437881927960668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643776"/>
        <c:crosses val="autoZero"/>
        <c:crossBetween val="between"/>
        <c:majorUnit val="100"/>
        <c:minorUnit val="20"/>
      </c:valAx>
      <c:spPr>
        <a:solidFill>
          <a:srgbClr val="FFFFCC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2440190183894745"/>
          <c:y val="0.18940942153540577"/>
          <c:w val="0.25996813497354365"/>
          <c:h val="0.1160895116800628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Development of the Community average market price for 
Light Lamb carcases</a:t>
            </a:r>
          </a:p>
        </c:rich>
      </c:tx>
      <c:layout>
        <c:manualLayout>
          <c:xMode val="edge"/>
          <c:yMode val="edge"/>
          <c:x val="0.15470487115628118"/>
          <c:y val="3.03848072709919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02232854864433"/>
          <c:y val="0.15192457577831672"/>
          <c:w val="0.86124401913875603"/>
          <c:h val="0.74949457383969587"/>
        </c:manualLayout>
      </c:layout>
      <c:lineChart>
        <c:grouping val="standard"/>
        <c:varyColors val="0"/>
        <c:ser>
          <c:idx val="4"/>
          <c:order val="0"/>
          <c:tx>
            <c:v>Italia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Graphs!$A$105:$A$365</c:f>
              <c:strCache>
                <c:ptCount val="237"/>
                <c:pt idx="2">
                  <c:v>|</c:v>
                </c:pt>
                <c:pt idx="28">
                  <c:v>2009</c:v>
                </c:pt>
                <c:pt idx="54">
                  <c:v>|</c:v>
                </c:pt>
                <c:pt idx="80">
                  <c:v>2010</c:v>
                </c:pt>
                <c:pt idx="106">
                  <c:v>|</c:v>
                </c:pt>
                <c:pt idx="132">
                  <c:v>2011</c:v>
                </c:pt>
                <c:pt idx="158">
                  <c:v>|</c:v>
                </c:pt>
                <c:pt idx="184">
                  <c:v>2012</c:v>
                </c:pt>
                <c:pt idx="210">
                  <c:v>|</c:v>
                </c:pt>
                <c:pt idx="236">
                  <c:v>2013</c:v>
                </c:pt>
              </c:strCache>
            </c:strRef>
          </c:cat>
          <c:val>
            <c:numRef>
              <c:f>Graphs!$BS$105:$BS$365</c:f>
              <c:numCache>
                <c:formatCode>#,##0.00</c:formatCode>
                <c:ptCount val="261"/>
                <c:pt idx="0">
                  <c:v>589.71</c:v>
                </c:pt>
                <c:pt idx="1">
                  <c:v>589.71</c:v>
                </c:pt>
                <c:pt idx="2">
                  <c:v>589.71</c:v>
                </c:pt>
                <c:pt idx="3">
                  <c:v>655.65</c:v>
                </c:pt>
                <c:pt idx="4">
                  <c:v>478.12</c:v>
                </c:pt>
                <c:pt idx="5">
                  <c:v>472.78</c:v>
                </c:pt>
                <c:pt idx="6">
                  <c:v>474.95</c:v>
                </c:pt>
                <c:pt idx="7">
                  <c:v>554.14</c:v>
                </c:pt>
                <c:pt idx="8">
                  <c:v>553.82000000000005</c:v>
                </c:pt>
                <c:pt idx="9">
                  <c:v>552.12</c:v>
                </c:pt>
                <c:pt idx="10">
                  <c:v>560.87</c:v>
                </c:pt>
                <c:pt idx="11">
                  <c:v>565.09</c:v>
                </c:pt>
                <c:pt idx="12">
                  <c:v>569.41999999999996</c:v>
                </c:pt>
                <c:pt idx="13">
                  <c:v>569.41999999999996</c:v>
                </c:pt>
                <c:pt idx="14">
                  <c:v>569.41999999999996</c:v>
                </c:pt>
                <c:pt idx="15">
                  <c:v>569.41999999999996</c:v>
                </c:pt>
                <c:pt idx="16">
                  <c:v>569.41999999999996</c:v>
                </c:pt>
                <c:pt idx="17">
                  <c:v>640.97</c:v>
                </c:pt>
                <c:pt idx="18">
                  <c:v>640.97</c:v>
                </c:pt>
                <c:pt idx="19">
                  <c:v>571.36</c:v>
                </c:pt>
                <c:pt idx="20">
                  <c:v>571.36</c:v>
                </c:pt>
                <c:pt idx="21">
                  <c:v>564.03</c:v>
                </c:pt>
                <c:pt idx="22">
                  <c:v>569.71</c:v>
                </c:pt>
                <c:pt idx="23">
                  <c:v>565.45000000000005</c:v>
                </c:pt>
                <c:pt idx="24">
                  <c:v>573.04999999999995</c:v>
                </c:pt>
                <c:pt idx="25">
                  <c:v>610.48</c:v>
                </c:pt>
                <c:pt idx="26">
                  <c:v>583.70000000000005</c:v>
                </c:pt>
                <c:pt idx="27">
                  <c:v>639.61</c:v>
                </c:pt>
                <c:pt idx="28">
                  <c:v>636.35</c:v>
                </c:pt>
                <c:pt idx="29">
                  <c:v>636.35</c:v>
                </c:pt>
                <c:pt idx="30">
                  <c:v>633.87</c:v>
                </c:pt>
                <c:pt idx="31">
                  <c:v>633.95000000000005</c:v>
                </c:pt>
                <c:pt idx="32">
                  <c:v>633.95000000000005</c:v>
                </c:pt>
                <c:pt idx="33">
                  <c:v>633.95000000000005</c:v>
                </c:pt>
                <c:pt idx="34">
                  <c:v>633.95000000000005</c:v>
                </c:pt>
                <c:pt idx="35">
                  <c:v>633.95000000000005</c:v>
                </c:pt>
                <c:pt idx="36">
                  <c:v>676.88</c:v>
                </c:pt>
                <c:pt idx="37">
                  <c:v>672.88</c:v>
                </c:pt>
                <c:pt idx="38">
                  <c:v>715.79</c:v>
                </c:pt>
                <c:pt idx="39">
                  <c:v>717.88</c:v>
                </c:pt>
                <c:pt idx="40">
                  <c:v>674.97</c:v>
                </c:pt>
                <c:pt idx="41">
                  <c:v>676.13</c:v>
                </c:pt>
                <c:pt idx="42">
                  <c:v>689.95</c:v>
                </c:pt>
                <c:pt idx="43">
                  <c:v>663.23</c:v>
                </c:pt>
                <c:pt idx="44">
                  <c:v>655.1</c:v>
                </c:pt>
                <c:pt idx="45">
                  <c:v>649.83000000000004</c:v>
                </c:pt>
                <c:pt idx="46">
                  <c:v>631.1</c:v>
                </c:pt>
                <c:pt idx="47">
                  <c:v>618.76</c:v>
                </c:pt>
                <c:pt idx="48">
                  <c:v>624.89</c:v>
                </c:pt>
                <c:pt idx="49">
                  <c:v>623.86</c:v>
                </c:pt>
                <c:pt idx="50">
                  <c:v>623.86</c:v>
                </c:pt>
                <c:pt idx="51">
                  <c:v>652.58000000000004</c:v>
                </c:pt>
                <c:pt idx="52">
                  <c:v>671.5</c:v>
                </c:pt>
                <c:pt idx="53">
                  <c:v>671.5</c:v>
                </c:pt>
                <c:pt idx="54">
                  <c:v>671.5</c:v>
                </c:pt>
                <c:pt idx="55">
                  <c:v>647.41999999999996</c:v>
                </c:pt>
                <c:pt idx="56">
                  <c:v>532.16</c:v>
                </c:pt>
                <c:pt idx="57">
                  <c:v>520.53</c:v>
                </c:pt>
                <c:pt idx="58">
                  <c:v>481.62</c:v>
                </c:pt>
                <c:pt idx="59">
                  <c:v>481.49</c:v>
                </c:pt>
                <c:pt idx="60">
                  <c:v>477.06</c:v>
                </c:pt>
                <c:pt idx="61">
                  <c:v>467.42</c:v>
                </c:pt>
                <c:pt idx="62">
                  <c:v>476.43</c:v>
                </c:pt>
                <c:pt idx="63">
                  <c:v>474.9</c:v>
                </c:pt>
                <c:pt idx="64">
                  <c:v>487.87</c:v>
                </c:pt>
                <c:pt idx="65">
                  <c:v>526.19000000000005</c:v>
                </c:pt>
                <c:pt idx="66">
                  <c:v>589.53</c:v>
                </c:pt>
                <c:pt idx="67">
                  <c:v>531.28</c:v>
                </c:pt>
                <c:pt idx="68">
                  <c:v>532.27</c:v>
                </c:pt>
                <c:pt idx="69">
                  <c:v>496.11</c:v>
                </c:pt>
                <c:pt idx="70">
                  <c:v>485.44</c:v>
                </c:pt>
                <c:pt idx="71">
                  <c:v>500.62</c:v>
                </c:pt>
                <c:pt idx="72">
                  <c:v>497.2</c:v>
                </c:pt>
                <c:pt idx="73">
                  <c:v>495.59</c:v>
                </c:pt>
                <c:pt idx="74">
                  <c:v>485.11</c:v>
                </c:pt>
                <c:pt idx="75">
                  <c:v>491.44</c:v>
                </c:pt>
                <c:pt idx="76">
                  <c:v>491.44</c:v>
                </c:pt>
                <c:pt idx="77">
                  <c:v>555.24</c:v>
                </c:pt>
                <c:pt idx="78">
                  <c:v>509.1</c:v>
                </c:pt>
                <c:pt idx="79">
                  <c:v>511.18</c:v>
                </c:pt>
                <c:pt idx="80">
                  <c:v>511.74</c:v>
                </c:pt>
                <c:pt idx="81">
                  <c:v>515.66</c:v>
                </c:pt>
                <c:pt idx="82">
                  <c:v>518.29999999999995</c:v>
                </c:pt>
                <c:pt idx="83">
                  <c:v>507.9</c:v>
                </c:pt>
                <c:pt idx="84">
                  <c:v>509.74</c:v>
                </c:pt>
                <c:pt idx="85">
                  <c:v>509.74</c:v>
                </c:pt>
                <c:pt idx="86">
                  <c:v>509.74</c:v>
                </c:pt>
                <c:pt idx="87">
                  <c:v>511.11</c:v>
                </c:pt>
                <c:pt idx="88">
                  <c:v>538.02</c:v>
                </c:pt>
                <c:pt idx="89">
                  <c:v>535.44000000000005</c:v>
                </c:pt>
                <c:pt idx="90">
                  <c:v>533.04</c:v>
                </c:pt>
                <c:pt idx="91">
                  <c:v>539.28</c:v>
                </c:pt>
                <c:pt idx="92">
                  <c:v>551.57000000000005</c:v>
                </c:pt>
                <c:pt idx="93">
                  <c:v>551.57000000000005</c:v>
                </c:pt>
                <c:pt idx="94">
                  <c:v>549.48</c:v>
                </c:pt>
                <c:pt idx="95">
                  <c:v>549.48</c:v>
                </c:pt>
                <c:pt idx="96">
                  <c:v>550.54999999999995</c:v>
                </c:pt>
                <c:pt idx="97">
                  <c:v>549.02</c:v>
                </c:pt>
                <c:pt idx="98">
                  <c:v>563.03</c:v>
                </c:pt>
                <c:pt idx="99">
                  <c:v>563.03</c:v>
                </c:pt>
                <c:pt idx="100">
                  <c:v>562.23</c:v>
                </c:pt>
                <c:pt idx="101">
                  <c:v>570.71</c:v>
                </c:pt>
                <c:pt idx="102">
                  <c:v>543.26</c:v>
                </c:pt>
                <c:pt idx="103">
                  <c:v>545.23</c:v>
                </c:pt>
                <c:pt idx="104">
                  <c:v>546.32000000000005</c:v>
                </c:pt>
                <c:pt idx="105">
                  <c:v>546.32000000000005</c:v>
                </c:pt>
                <c:pt idx="106">
                  <c:v>546.32000000000005</c:v>
                </c:pt>
                <c:pt idx="107">
                  <c:v>508.84</c:v>
                </c:pt>
                <c:pt idx="108">
                  <c:v>454.54</c:v>
                </c:pt>
                <c:pt idx="109">
                  <c:v>448.79</c:v>
                </c:pt>
                <c:pt idx="110">
                  <c:v>447.13</c:v>
                </c:pt>
                <c:pt idx="111">
                  <c:v>448.53</c:v>
                </c:pt>
                <c:pt idx="112">
                  <c:v>448.53</c:v>
                </c:pt>
                <c:pt idx="113">
                  <c:v>459.26</c:v>
                </c:pt>
                <c:pt idx="114">
                  <c:v>459.26</c:v>
                </c:pt>
                <c:pt idx="115">
                  <c:v>459.26</c:v>
                </c:pt>
                <c:pt idx="116">
                  <c:v>463.85</c:v>
                </c:pt>
                <c:pt idx="117">
                  <c:v>468.45</c:v>
                </c:pt>
                <c:pt idx="118">
                  <c:v>468.45</c:v>
                </c:pt>
                <c:pt idx="119">
                  <c:v>465.52</c:v>
                </c:pt>
                <c:pt idx="120">
                  <c:v>519.16</c:v>
                </c:pt>
                <c:pt idx="121">
                  <c:v>556.14</c:v>
                </c:pt>
                <c:pt idx="122">
                  <c:v>572.29</c:v>
                </c:pt>
                <c:pt idx="123">
                  <c:v>555.14</c:v>
                </c:pt>
                <c:pt idx="124">
                  <c:v>513.16999999999996</c:v>
                </c:pt>
                <c:pt idx="125">
                  <c:v>512.01</c:v>
                </c:pt>
                <c:pt idx="126">
                  <c:v>501.03</c:v>
                </c:pt>
                <c:pt idx="127">
                  <c:v>501.59</c:v>
                </c:pt>
                <c:pt idx="128">
                  <c:v>499.65</c:v>
                </c:pt>
                <c:pt idx="129">
                  <c:v>514.05999999999995</c:v>
                </c:pt>
                <c:pt idx="130">
                  <c:v>511.91</c:v>
                </c:pt>
                <c:pt idx="131">
                  <c:v>511.64</c:v>
                </c:pt>
                <c:pt idx="132">
                  <c:v>511.64</c:v>
                </c:pt>
                <c:pt idx="133">
                  <c:v>511.64</c:v>
                </c:pt>
                <c:pt idx="134">
                  <c:v>511.64</c:v>
                </c:pt>
                <c:pt idx="135">
                  <c:v>511.64</c:v>
                </c:pt>
                <c:pt idx="136">
                  <c:v>512.71</c:v>
                </c:pt>
                <c:pt idx="137">
                  <c:v>512.71</c:v>
                </c:pt>
                <c:pt idx="138">
                  <c:v>512.71</c:v>
                </c:pt>
                <c:pt idx="139">
                  <c:v>512.71</c:v>
                </c:pt>
                <c:pt idx="140">
                  <c:v>515.62</c:v>
                </c:pt>
                <c:pt idx="141">
                  <c:v>515.62</c:v>
                </c:pt>
                <c:pt idx="142">
                  <c:v>515.62</c:v>
                </c:pt>
                <c:pt idx="143">
                  <c:v>515.62</c:v>
                </c:pt>
                <c:pt idx="144">
                  <c:v>515.09</c:v>
                </c:pt>
                <c:pt idx="145">
                  <c:v>514.83000000000004</c:v>
                </c:pt>
                <c:pt idx="146">
                  <c:v>516.04999999999995</c:v>
                </c:pt>
                <c:pt idx="147">
                  <c:v>516.04999999999995</c:v>
                </c:pt>
                <c:pt idx="148">
                  <c:v>516.04999999999995</c:v>
                </c:pt>
                <c:pt idx="149">
                  <c:v>515.52</c:v>
                </c:pt>
                <c:pt idx="150">
                  <c:v>588.54</c:v>
                </c:pt>
                <c:pt idx="151">
                  <c:v>573.92999999999995</c:v>
                </c:pt>
                <c:pt idx="152">
                  <c:v>572.38</c:v>
                </c:pt>
                <c:pt idx="153">
                  <c:v>572.38</c:v>
                </c:pt>
                <c:pt idx="154">
                  <c:v>572.52</c:v>
                </c:pt>
                <c:pt idx="155">
                  <c:v>596.51</c:v>
                </c:pt>
                <c:pt idx="156">
                  <c:v>604.05999999999995</c:v>
                </c:pt>
                <c:pt idx="157">
                  <c:v>604.05999999999995</c:v>
                </c:pt>
                <c:pt idx="158">
                  <c:v>604.05999999999995</c:v>
                </c:pt>
                <c:pt idx="159">
                  <c:v>600.37</c:v>
                </c:pt>
                <c:pt idx="160">
                  <c:v>596.13</c:v>
                </c:pt>
                <c:pt idx="161">
                  <c:v>606.24</c:v>
                </c:pt>
                <c:pt idx="162">
                  <c:v>604.63</c:v>
                </c:pt>
                <c:pt idx="163">
                  <c:v>604.5</c:v>
                </c:pt>
                <c:pt idx="164">
                  <c:v>604.5</c:v>
                </c:pt>
                <c:pt idx="165">
                  <c:v>604.5</c:v>
                </c:pt>
                <c:pt idx="166">
                  <c:v>604.63</c:v>
                </c:pt>
                <c:pt idx="167">
                  <c:v>604.23</c:v>
                </c:pt>
                <c:pt idx="168">
                  <c:v>604.88</c:v>
                </c:pt>
                <c:pt idx="169">
                  <c:v>604.75</c:v>
                </c:pt>
                <c:pt idx="170">
                  <c:v>606.09</c:v>
                </c:pt>
                <c:pt idx="171">
                  <c:v>607.24</c:v>
                </c:pt>
                <c:pt idx="172">
                  <c:v>607.24</c:v>
                </c:pt>
                <c:pt idx="173">
                  <c:v>607.24</c:v>
                </c:pt>
                <c:pt idx="174">
                  <c:v>607.37</c:v>
                </c:pt>
                <c:pt idx="175">
                  <c:v>606.84</c:v>
                </c:pt>
                <c:pt idx="176">
                  <c:v>606.84</c:v>
                </c:pt>
                <c:pt idx="177">
                  <c:v>605.16999999999996</c:v>
                </c:pt>
                <c:pt idx="178">
                  <c:v>605.16999999999996</c:v>
                </c:pt>
                <c:pt idx="179">
                  <c:v>604.1</c:v>
                </c:pt>
                <c:pt idx="180">
                  <c:v>603.96</c:v>
                </c:pt>
                <c:pt idx="181">
                  <c:v>603.96</c:v>
                </c:pt>
                <c:pt idx="182">
                  <c:v>603.70000000000005</c:v>
                </c:pt>
                <c:pt idx="183">
                  <c:v>603.42999999999995</c:v>
                </c:pt>
                <c:pt idx="184">
                  <c:v>603.42999999999995</c:v>
                </c:pt>
                <c:pt idx="185">
                  <c:v>603.42999999999995</c:v>
                </c:pt>
                <c:pt idx="186">
                  <c:v>603.70000000000005</c:v>
                </c:pt>
                <c:pt idx="187">
                  <c:v>603.70000000000005</c:v>
                </c:pt>
                <c:pt idx="188">
                  <c:v>603.70000000000005</c:v>
                </c:pt>
                <c:pt idx="189">
                  <c:v>604.1</c:v>
                </c:pt>
                <c:pt idx="190">
                  <c:v>604.1</c:v>
                </c:pt>
                <c:pt idx="191">
                  <c:v>604.1</c:v>
                </c:pt>
                <c:pt idx="192">
                  <c:v>604.1</c:v>
                </c:pt>
                <c:pt idx="193">
                  <c:v>604.1</c:v>
                </c:pt>
                <c:pt idx="194">
                  <c:v>604.1</c:v>
                </c:pt>
                <c:pt idx="195">
                  <c:v>604.1</c:v>
                </c:pt>
                <c:pt idx="196">
                  <c:v>605.02</c:v>
                </c:pt>
                <c:pt idx="197">
                  <c:v>605.02</c:v>
                </c:pt>
                <c:pt idx="198">
                  <c:v>605.02</c:v>
                </c:pt>
                <c:pt idx="199">
                  <c:v>605.02</c:v>
                </c:pt>
                <c:pt idx="200">
                  <c:v>606.08000000000004</c:v>
                </c:pt>
                <c:pt idx="201">
                  <c:v>605.95000000000005</c:v>
                </c:pt>
                <c:pt idx="202">
                  <c:v>605.95000000000005</c:v>
                </c:pt>
                <c:pt idx="203">
                  <c:v>605.95000000000005</c:v>
                </c:pt>
                <c:pt idx="204">
                  <c:v>605.95000000000005</c:v>
                </c:pt>
                <c:pt idx="205">
                  <c:v>608.08000000000004</c:v>
                </c:pt>
                <c:pt idx="206">
                  <c:v>608.08000000000004</c:v>
                </c:pt>
                <c:pt idx="207">
                  <c:v>609.15</c:v>
                </c:pt>
                <c:pt idx="208">
                  <c:v>611.54999999999995</c:v>
                </c:pt>
                <c:pt idx="209">
                  <c:v>611.54999999999995</c:v>
                </c:pt>
                <c:pt idx="210">
                  <c:v>611.54999999999995</c:v>
                </c:pt>
                <c:pt idx="211">
                  <c:v>612.16999999999996</c:v>
                </c:pt>
                <c:pt idx="212">
                  <c:v>612.16999999999996</c:v>
                </c:pt>
                <c:pt idx="213">
                  <c:v>611.54999999999995</c:v>
                </c:pt>
                <c:pt idx="214">
                  <c:v>611.54999999999995</c:v>
                </c:pt>
                <c:pt idx="215">
                  <c:v>612.79999999999995</c:v>
                </c:pt>
                <c:pt idx="216">
                  <c:v>612.79999999999995</c:v>
                </c:pt>
                <c:pt idx="217">
                  <c:v>611.27</c:v>
                </c:pt>
                <c:pt idx="218">
                  <c:v>611.27</c:v>
                </c:pt>
                <c:pt idx="219">
                  <c:v>610.73</c:v>
                </c:pt>
                <c:pt idx="220">
                  <c:v>610.73</c:v>
                </c:pt>
                <c:pt idx="221">
                  <c:v>586.20000000000005</c:v>
                </c:pt>
                <c:pt idx="222">
                  <c:v>694.23</c:v>
                </c:pt>
                <c:pt idx="223">
                  <c:v>704.25</c:v>
                </c:pt>
                <c:pt idx="224">
                  <c:v>657.12</c:v>
                </c:pt>
                <c:pt idx="225">
                  <c:v>579.09</c:v>
                </c:pt>
                <c:pt idx="226">
                  <c:v>565.44000000000005</c:v>
                </c:pt>
                <c:pt idx="227">
                  <c:v>560.41</c:v>
                </c:pt>
                <c:pt idx="228">
                  <c:v>557.38</c:v>
                </c:pt>
                <c:pt idx="229">
                  <c:v>564.34</c:v>
                </c:pt>
                <c:pt idx="230">
                  <c:v>596.15</c:v>
                </c:pt>
                <c:pt idx="231">
                  <c:v>590.94000000000005</c:v>
                </c:pt>
                <c:pt idx="255" formatCode="General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Slowakia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Graphs!$A$105:$A$365</c:f>
              <c:strCache>
                <c:ptCount val="237"/>
                <c:pt idx="2">
                  <c:v>|</c:v>
                </c:pt>
                <c:pt idx="28">
                  <c:v>2009</c:v>
                </c:pt>
                <c:pt idx="54">
                  <c:v>|</c:v>
                </c:pt>
                <c:pt idx="80">
                  <c:v>2010</c:v>
                </c:pt>
                <c:pt idx="106">
                  <c:v>|</c:v>
                </c:pt>
                <c:pt idx="132">
                  <c:v>2011</c:v>
                </c:pt>
                <c:pt idx="158">
                  <c:v>|</c:v>
                </c:pt>
                <c:pt idx="184">
                  <c:v>2012</c:v>
                </c:pt>
                <c:pt idx="210">
                  <c:v>|</c:v>
                </c:pt>
                <c:pt idx="236">
                  <c:v>2013</c:v>
                </c:pt>
              </c:strCache>
            </c:strRef>
          </c:cat>
          <c:val>
            <c:numRef>
              <c:f>Graphs!$BR$105:$BR$365</c:f>
              <c:numCache>
                <c:formatCode>#,##0.00</c:formatCode>
                <c:ptCount val="261"/>
                <c:pt idx="0">
                  <c:v>578.53140000000008</c:v>
                </c:pt>
                <c:pt idx="1">
                  <c:v>578.07460000000003</c:v>
                </c:pt>
                <c:pt idx="2">
                  <c:v>578.07460000000003</c:v>
                </c:pt>
                <c:pt idx="3">
                  <c:v>578.07460000000003</c:v>
                </c:pt>
                <c:pt idx="4">
                  <c:v>578.1</c:v>
                </c:pt>
                <c:pt idx="5">
                  <c:v>365.25</c:v>
                </c:pt>
                <c:pt idx="6">
                  <c:v>365.25</c:v>
                </c:pt>
                <c:pt idx="7">
                  <c:v>365.25</c:v>
                </c:pt>
                <c:pt idx="8">
                  <c:v>365.25</c:v>
                </c:pt>
                <c:pt idx="9">
                  <c:v>365.25</c:v>
                </c:pt>
                <c:pt idx="10">
                  <c:v>365.25</c:v>
                </c:pt>
                <c:pt idx="11">
                  <c:v>365.25</c:v>
                </c:pt>
                <c:pt idx="12">
                  <c:v>365.25</c:v>
                </c:pt>
                <c:pt idx="13">
                  <c:v>309.13</c:v>
                </c:pt>
                <c:pt idx="14">
                  <c:v>445.86</c:v>
                </c:pt>
                <c:pt idx="15">
                  <c:v>443.82</c:v>
                </c:pt>
                <c:pt idx="16">
                  <c:v>443.82</c:v>
                </c:pt>
                <c:pt idx="17">
                  <c:v>443.82</c:v>
                </c:pt>
                <c:pt idx="18">
                  <c:v>330.55</c:v>
                </c:pt>
                <c:pt idx="19">
                  <c:v>351.98</c:v>
                </c:pt>
                <c:pt idx="20">
                  <c:v>351.98</c:v>
                </c:pt>
                <c:pt idx="21">
                  <c:v>351.98</c:v>
                </c:pt>
                <c:pt idx="22">
                  <c:v>330.55</c:v>
                </c:pt>
                <c:pt idx="23">
                  <c:v>330.55</c:v>
                </c:pt>
                <c:pt idx="24">
                  <c:v>330.55</c:v>
                </c:pt>
                <c:pt idx="25">
                  <c:v>351.98</c:v>
                </c:pt>
                <c:pt idx="26">
                  <c:v>359.13</c:v>
                </c:pt>
                <c:pt idx="27">
                  <c:v>276.47000000000003</c:v>
                </c:pt>
                <c:pt idx="28">
                  <c:v>276.47000000000003</c:v>
                </c:pt>
                <c:pt idx="29">
                  <c:v>276.47000000000003</c:v>
                </c:pt>
                <c:pt idx="30">
                  <c:v>276.47000000000003</c:v>
                </c:pt>
                <c:pt idx="31">
                  <c:v>351.98</c:v>
                </c:pt>
                <c:pt idx="32">
                  <c:v>351.98</c:v>
                </c:pt>
                <c:pt idx="33">
                  <c:v>351.98</c:v>
                </c:pt>
                <c:pt idx="34">
                  <c:v>382.59</c:v>
                </c:pt>
                <c:pt idx="35">
                  <c:v>382.59</c:v>
                </c:pt>
                <c:pt idx="36">
                  <c:v>382.59</c:v>
                </c:pt>
                <c:pt idx="37">
                  <c:v>383.62</c:v>
                </c:pt>
                <c:pt idx="38">
                  <c:v>325.45</c:v>
                </c:pt>
                <c:pt idx="39">
                  <c:v>325.45</c:v>
                </c:pt>
                <c:pt idx="40">
                  <c:v>373.41</c:v>
                </c:pt>
                <c:pt idx="41">
                  <c:v>398.92</c:v>
                </c:pt>
                <c:pt idx="42">
                  <c:v>398.92</c:v>
                </c:pt>
                <c:pt idx="43">
                  <c:v>373.41</c:v>
                </c:pt>
                <c:pt idx="44">
                  <c:v>351.98</c:v>
                </c:pt>
                <c:pt idx="45">
                  <c:v>351.98</c:v>
                </c:pt>
                <c:pt idx="46">
                  <c:v>309.13</c:v>
                </c:pt>
                <c:pt idx="47">
                  <c:v>309.13</c:v>
                </c:pt>
                <c:pt idx="48">
                  <c:v>309.13</c:v>
                </c:pt>
                <c:pt idx="49">
                  <c:v>309.13</c:v>
                </c:pt>
                <c:pt idx="50">
                  <c:v>309.13</c:v>
                </c:pt>
                <c:pt idx="51">
                  <c:v>309.13</c:v>
                </c:pt>
                <c:pt idx="52">
                  <c:v>687.31</c:v>
                </c:pt>
                <c:pt idx="53">
                  <c:v>687.31</c:v>
                </c:pt>
                <c:pt idx="54">
                  <c:v>687.31</c:v>
                </c:pt>
                <c:pt idx="55">
                  <c:v>687.31</c:v>
                </c:pt>
                <c:pt idx="56">
                  <c:v>309.48</c:v>
                </c:pt>
                <c:pt idx="57">
                  <c:v>309.48</c:v>
                </c:pt>
                <c:pt idx="58">
                  <c:v>309.48</c:v>
                </c:pt>
                <c:pt idx="59">
                  <c:v>309.48</c:v>
                </c:pt>
                <c:pt idx="60">
                  <c:v>309.48</c:v>
                </c:pt>
                <c:pt idx="61">
                  <c:v>509.48</c:v>
                </c:pt>
                <c:pt idx="62">
                  <c:v>288.05</c:v>
                </c:pt>
                <c:pt idx="63">
                  <c:v>288.05</c:v>
                </c:pt>
                <c:pt idx="64">
                  <c:v>288.05</c:v>
                </c:pt>
                <c:pt idx="65">
                  <c:v>464.5</c:v>
                </c:pt>
                <c:pt idx="66">
                  <c:v>475.4</c:v>
                </c:pt>
                <c:pt idx="67">
                  <c:v>469.69</c:v>
                </c:pt>
                <c:pt idx="68">
                  <c:v>469.69</c:v>
                </c:pt>
                <c:pt idx="69">
                  <c:v>469.69</c:v>
                </c:pt>
                <c:pt idx="70">
                  <c:v>469.69</c:v>
                </c:pt>
                <c:pt idx="71">
                  <c:v>469.69</c:v>
                </c:pt>
                <c:pt idx="72">
                  <c:v>469.69</c:v>
                </c:pt>
                <c:pt idx="73">
                  <c:v>352.34</c:v>
                </c:pt>
                <c:pt idx="74">
                  <c:v>333.97</c:v>
                </c:pt>
                <c:pt idx="75">
                  <c:v>333.97</c:v>
                </c:pt>
                <c:pt idx="76">
                  <c:v>333.97</c:v>
                </c:pt>
                <c:pt idx="77">
                  <c:v>330.91</c:v>
                </c:pt>
                <c:pt idx="78">
                  <c:v>348.26</c:v>
                </c:pt>
                <c:pt idx="79">
                  <c:v>348.26</c:v>
                </c:pt>
                <c:pt idx="80">
                  <c:v>366.63</c:v>
                </c:pt>
                <c:pt idx="81">
                  <c:v>366.63</c:v>
                </c:pt>
                <c:pt idx="82">
                  <c:v>370.71</c:v>
                </c:pt>
                <c:pt idx="83">
                  <c:v>370.71</c:v>
                </c:pt>
                <c:pt idx="84">
                  <c:v>370.71</c:v>
                </c:pt>
                <c:pt idx="85">
                  <c:v>370.71</c:v>
                </c:pt>
                <c:pt idx="86">
                  <c:v>380.91</c:v>
                </c:pt>
                <c:pt idx="87">
                  <c:v>370.71</c:v>
                </c:pt>
                <c:pt idx="88">
                  <c:v>370.71</c:v>
                </c:pt>
                <c:pt idx="89">
                  <c:v>370.71</c:v>
                </c:pt>
                <c:pt idx="90">
                  <c:v>370.71</c:v>
                </c:pt>
                <c:pt idx="91">
                  <c:v>370.71</c:v>
                </c:pt>
                <c:pt idx="92">
                  <c:v>370.71</c:v>
                </c:pt>
                <c:pt idx="93">
                  <c:v>370.71</c:v>
                </c:pt>
                <c:pt idx="94">
                  <c:v>370.71</c:v>
                </c:pt>
                <c:pt idx="95">
                  <c:v>370.71</c:v>
                </c:pt>
                <c:pt idx="96">
                  <c:v>374.79</c:v>
                </c:pt>
                <c:pt idx="97">
                  <c:v>374.79</c:v>
                </c:pt>
                <c:pt idx="98">
                  <c:v>374.79</c:v>
                </c:pt>
                <c:pt idx="99">
                  <c:v>370.71</c:v>
                </c:pt>
                <c:pt idx="100">
                  <c:v>370.71</c:v>
                </c:pt>
                <c:pt idx="101">
                  <c:v>324.79000000000002</c:v>
                </c:pt>
                <c:pt idx="102">
                  <c:v>324.79000000000002</c:v>
                </c:pt>
                <c:pt idx="103">
                  <c:v>324.79000000000002</c:v>
                </c:pt>
                <c:pt idx="104">
                  <c:v>324.79000000000002</c:v>
                </c:pt>
                <c:pt idx="105">
                  <c:v>324.79000000000002</c:v>
                </c:pt>
                <c:pt idx="106">
                  <c:v>324.79000000000002</c:v>
                </c:pt>
                <c:pt idx="107">
                  <c:v>324.79000000000002</c:v>
                </c:pt>
                <c:pt idx="108">
                  <c:v>324.79000000000002</c:v>
                </c:pt>
                <c:pt idx="109">
                  <c:v>324.79000000000002</c:v>
                </c:pt>
                <c:pt idx="110">
                  <c:v>324.79000000000002</c:v>
                </c:pt>
                <c:pt idx="111">
                  <c:v>324.79000000000002</c:v>
                </c:pt>
                <c:pt idx="112">
                  <c:v>324.79000000000002</c:v>
                </c:pt>
                <c:pt idx="113">
                  <c:v>324.79000000000002</c:v>
                </c:pt>
                <c:pt idx="114">
                  <c:v>324.79000000000002</c:v>
                </c:pt>
                <c:pt idx="115">
                  <c:v>324.79000000000002</c:v>
                </c:pt>
                <c:pt idx="116">
                  <c:v>324.79000000000002</c:v>
                </c:pt>
                <c:pt idx="117">
                  <c:v>324.79000000000002</c:v>
                </c:pt>
                <c:pt idx="118">
                  <c:v>324.79000000000002</c:v>
                </c:pt>
                <c:pt idx="119">
                  <c:v>324.79000000000002</c:v>
                </c:pt>
                <c:pt idx="120">
                  <c:v>552.91</c:v>
                </c:pt>
                <c:pt idx="121">
                  <c:v>514.1</c:v>
                </c:pt>
                <c:pt idx="122">
                  <c:v>515.99</c:v>
                </c:pt>
                <c:pt idx="123">
                  <c:v>515.99</c:v>
                </c:pt>
                <c:pt idx="124">
                  <c:v>515.99</c:v>
                </c:pt>
                <c:pt idx="125">
                  <c:v>515.99</c:v>
                </c:pt>
                <c:pt idx="126">
                  <c:v>460.89</c:v>
                </c:pt>
                <c:pt idx="127">
                  <c:v>460.89</c:v>
                </c:pt>
                <c:pt idx="128">
                  <c:v>460.89</c:v>
                </c:pt>
                <c:pt idx="129">
                  <c:v>460.89</c:v>
                </c:pt>
                <c:pt idx="130">
                  <c:v>460.89</c:v>
                </c:pt>
                <c:pt idx="131">
                  <c:v>460.89</c:v>
                </c:pt>
                <c:pt idx="132">
                  <c:v>460.89</c:v>
                </c:pt>
                <c:pt idx="133">
                  <c:v>460.89</c:v>
                </c:pt>
                <c:pt idx="134">
                  <c:v>460.89</c:v>
                </c:pt>
                <c:pt idx="135">
                  <c:v>460.89</c:v>
                </c:pt>
                <c:pt idx="136">
                  <c:v>438.44</c:v>
                </c:pt>
                <c:pt idx="137">
                  <c:v>438.44</c:v>
                </c:pt>
                <c:pt idx="138">
                  <c:v>460.89</c:v>
                </c:pt>
                <c:pt idx="139">
                  <c:v>457.82</c:v>
                </c:pt>
                <c:pt idx="140">
                  <c:v>457.82</c:v>
                </c:pt>
                <c:pt idx="141">
                  <c:v>457.82</c:v>
                </c:pt>
                <c:pt idx="142">
                  <c:v>442.52</c:v>
                </c:pt>
                <c:pt idx="143">
                  <c:v>433.34</c:v>
                </c:pt>
                <c:pt idx="144">
                  <c:v>433.34</c:v>
                </c:pt>
                <c:pt idx="145">
                  <c:v>433.34</c:v>
                </c:pt>
                <c:pt idx="146">
                  <c:v>433.34</c:v>
                </c:pt>
                <c:pt idx="147">
                  <c:v>417.01</c:v>
                </c:pt>
                <c:pt idx="148">
                  <c:v>395.58</c:v>
                </c:pt>
                <c:pt idx="149">
                  <c:v>374.15</c:v>
                </c:pt>
                <c:pt idx="150">
                  <c:v>374.15</c:v>
                </c:pt>
                <c:pt idx="151">
                  <c:v>374.15</c:v>
                </c:pt>
                <c:pt idx="152">
                  <c:v>374.15</c:v>
                </c:pt>
                <c:pt idx="153">
                  <c:v>415.99</c:v>
                </c:pt>
                <c:pt idx="154">
                  <c:v>415.99</c:v>
                </c:pt>
                <c:pt idx="155">
                  <c:v>415.99</c:v>
                </c:pt>
                <c:pt idx="156">
                  <c:v>740.48</c:v>
                </c:pt>
                <c:pt idx="157">
                  <c:v>740.48</c:v>
                </c:pt>
                <c:pt idx="158">
                  <c:v>740.48</c:v>
                </c:pt>
                <c:pt idx="159">
                  <c:v>740.48</c:v>
                </c:pt>
                <c:pt idx="160">
                  <c:v>740.48</c:v>
                </c:pt>
                <c:pt idx="161">
                  <c:v>740.48</c:v>
                </c:pt>
                <c:pt idx="162">
                  <c:v>436.89</c:v>
                </c:pt>
                <c:pt idx="163">
                  <c:v>515.47</c:v>
                </c:pt>
                <c:pt idx="164">
                  <c:v>515.47</c:v>
                </c:pt>
                <c:pt idx="165">
                  <c:v>459.34</c:v>
                </c:pt>
                <c:pt idx="166">
                  <c:v>459.34</c:v>
                </c:pt>
                <c:pt idx="167">
                  <c:v>459.34</c:v>
                </c:pt>
                <c:pt idx="168">
                  <c:v>459.34</c:v>
                </c:pt>
                <c:pt idx="169">
                  <c:v>555.26</c:v>
                </c:pt>
                <c:pt idx="170">
                  <c:v>583.79</c:v>
                </c:pt>
                <c:pt idx="171">
                  <c:v>542</c:v>
                </c:pt>
                <c:pt idx="172">
                  <c:v>644.44000000000005</c:v>
                </c:pt>
                <c:pt idx="173">
                  <c:v>644.44000000000005</c:v>
                </c:pt>
                <c:pt idx="174">
                  <c:v>644.44000000000005</c:v>
                </c:pt>
                <c:pt idx="175">
                  <c:v>479.75</c:v>
                </c:pt>
                <c:pt idx="176">
                  <c:v>479.75</c:v>
                </c:pt>
                <c:pt idx="177">
                  <c:v>511.38</c:v>
                </c:pt>
                <c:pt idx="178">
                  <c:v>511.38</c:v>
                </c:pt>
                <c:pt idx="179">
                  <c:v>481.89</c:v>
                </c:pt>
                <c:pt idx="180">
                  <c:v>481.89</c:v>
                </c:pt>
                <c:pt idx="181">
                  <c:v>481.89</c:v>
                </c:pt>
                <c:pt idx="182">
                  <c:v>481.89</c:v>
                </c:pt>
                <c:pt idx="183">
                  <c:v>481.79</c:v>
                </c:pt>
                <c:pt idx="184">
                  <c:v>481.79</c:v>
                </c:pt>
                <c:pt idx="185">
                  <c:v>481.79</c:v>
                </c:pt>
                <c:pt idx="186">
                  <c:v>481.89</c:v>
                </c:pt>
                <c:pt idx="187">
                  <c:v>481.89</c:v>
                </c:pt>
                <c:pt idx="188">
                  <c:v>481.89</c:v>
                </c:pt>
                <c:pt idx="189">
                  <c:v>481.89</c:v>
                </c:pt>
                <c:pt idx="190">
                  <c:v>467.51</c:v>
                </c:pt>
                <c:pt idx="191">
                  <c:v>528.73</c:v>
                </c:pt>
                <c:pt idx="192">
                  <c:v>459.34</c:v>
                </c:pt>
                <c:pt idx="193">
                  <c:v>436.89</c:v>
                </c:pt>
                <c:pt idx="194">
                  <c:v>459.34</c:v>
                </c:pt>
                <c:pt idx="195">
                  <c:v>459.34</c:v>
                </c:pt>
                <c:pt idx="196">
                  <c:v>459.34</c:v>
                </c:pt>
                <c:pt idx="197">
                  <c:v>459.34</c:v>
                </c:pt>
                <c:pt idx="198">
                  <c:v>443.02</c:v>
                </c:pt>
                <c:pt idx="199">
                  <c:v>406.28</c:v>
                </c:pt>
                <c:pt idx="200">
                  <c:v>447.1</c:v>
                </c:pt>
                <c:pt idx="201">
                  <c:v>414.45</c:v>
                </c:pt>
                <c:pt idx="202">
                  <c:v>412.4</c:v>
                </c:pt>
                <c:pt idx="203">
                  <c:v>412.4</c:v>
                </c:pt>
                <c:pt idx="204">
                  <c:v>406.28</c:v>
                </c:pt>
                <c:pt idx="205">
                  <c:v>425.47</c:v>
                </c:pt>
                <c:pt idx="206">
                  <c:v>421.59</c:v>
                </c:pt>
                <c:pt idx="207">
                  <c:v>421.59</c:v>
                </c:pt>
                <c:pt idx="208">
                  <c:v>680.47</c:v>
                </c:pt>
                <c:pt idx="209">
                  <c:v>680.47</c:v>
                </c:pt>
                <c:pt idx="210">
                  <c:v>680.47</c:v>
                </c:pt>
                <c:pt idx="211">
                  <c:v>680.47</c:v>
                </c:pt>
                <c:pt idx="212">
                  <c:v>680.47</c:v>
                </c:pt>
                <c:pt idx="213">
                  <c:v>680.47</c:v>
                </c:pt>
                <c:pt idx="214">
                  <c:v>680.47</c:v>
                </c:pt>
                <c:pt idx="215">
                  <c:v>680.47</c:v>
                </c:pt>
                <c:pt idx="216">
                  <c:v>680.47</c:v>
                </c:pt>
                <c:pt idx="217">
                  <c:v>692.58</c:v>
                </c:pt>
                <c:pt idx="218">
                  <c:v>392.58</c:v>
                </c:pt>
                <c:pt idx="219">
                  <c:v>392.73</c:v>
                </c:pt>
                <c:pt idx="220">
                  <c:v>392.73</c:v>
                </c:pt>
                <c:pt idx="221">
                  <c:v>489.32</c:v>
                </c:pt>
                <c:pt idx="222">
                  <c:v>474.14</c:v>
                </c:pt>
                <c:pt idx="223">
                  <c:v>508.62</c:v>
                </c:pt>
                <c:pt idx="224">
                  <c:v>461.81</c:v>
                </c:pt>
                <c:pt idx="225">
                  <c:v>461.81</c:v>
                </c:pt>
                <c:pt idx="226">
                  <c:v>437.61</c:v>
                </c:pt>
                <c:pt idx="227">
                  <c:v>437.61</c:v>
                </c:pt>
                <c:pt idx="228">
                  <c:v>437.61</c:v>
                </c:pt>
                <c:pt idx="229">
                  <c:v>437.61</c:v>
                </c:pt>
                <c:pt idx="230">
                  <c:v>437.61</c:v>
                </c:pt>
                <c:pt idx="231">
                  <c:v>437.61</c:v>
                </c:pt>
                <c:pt idx="255" formatCode="General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EU light lamb avg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Graphs!$A$105:$A$365</c:f>
              <c:strCache>
                <c:ptCount val="237"/>
                <c:pt idx="2">
                  <c:v>|</c:v>
                </c:pt>
                <c:pt idx="28">
                  <c:v>2009</c:v>
                </c:pt>
                <c:pt idx="54">
                  <c:v>|</c:v>
                </c:pt>
                <c:pt idx="80">
                  <c:v>2010</c:v>
                </c:pt>
                <c:pt idx="106">
                  <c:v>|</c:v>
                </c:pt>
                <c:pt idx="132">
                  <c:v>2011</c:v>
                </c:pt>
                <c:pt idx="158">
                  <c:v>|</c:v>
                </c:pt>
                <c:pt idx="184">
                  <c:v>2012</c:v>
                </c:pt>
                <c:pt idx="210">
                  <c:v>|</c:v>
                </c:pt>
                <c:pt idx="236">
                  <c:v>2013</c:v>
                </c:pt>
              </c:strCache>
            </c:strRef>
          </c:cat>
          <c:val>
            <c:numRef>
              <c:f>Graphs!$F$105:$F$365</c:f>
              <c:numCache>
                <c:formatCode>0.00</c:formatCode>
                <c:ptCount val="261"/>
                <c:pt idx="0">
                  <c:v>705.42460000000005</c:v>
                </c:pt>
                <c:pt idx="1">
                  <c:v>709.12610000000006</c:v>
                </c:pt>
                <c:pt idx="2">
                  <c:v>713.1825</c:v>
                </c:pt>
                <c:pt idx="3">
                  <c:v>718.40980000000002</c:v>
                </c:pt>
                <c:pt idx="4">
                  <c:v>671.74009999999998</c:v>
                </c:pt>
                <c:pt idx="5">
                  <c:v>650.62080000000003</c:v>
                </c:pt>
                <c:pt idx="6">
                  <c:v>631.1508</c:v>
                </c:pt>
                <c:pt idx="7">
                  <c:v>626.55520000000001</c:v>
                </c:pt>
                <c:pt idx="8">
                  <c:v>612.1155</c:v>
                </c:pt>
                <c:pt idx="9">
                  <c:v>593.76200000000006</c:v>
                </c:pt>
                <c:pt idx="10">
                  <c:v>571.08479999999997</c:v>
                </c:pt>
                <c:pt idx="11">
                  <c:v>555.47760000000005</c:v>
                </c:pt>
                <c:pt idx="12">
                  <c:v>551.04420000000005</c:v>
                </c:pt>
                <c:pt idx="13">
                  <c:v>556.85540000000003</c:v>
                </c:pt>
                <c:pt idx="14">
                  <c:v>557.52520000000004</c:v>
                </c:pt>
                <c:pt idx="15">
                  <c:v>533.87110000000007</c:v>
                </c:pt>
                <c:pt idx="16">
                  <c:v>549.70260000000007</c:v>
                </c:pt>
                <c:pt idx="17">
                  <c:v>579.0222</c:v>
                </c:pt>
                <c:pt idx="18">
                  <c:v>567.94170000000008</c:v>
                </c:pt>
                <c:pt idx="19">
                  <c:v>559.46069999999997</c:v>
                </c:pt>
                <c:pt idx="20">
                  <c:v>557.2903</c:v>
                </c:pt>
                <c:pt idx="21">
                  <c:v>551.48239999999998</c:v>
                </c:pt>
                <c:pt idx="22">
                  <c:v>551.11570000000006</c:v>
                </c:pt>
                <c:pt idx="23">
                  <c:v>556.86500000000001</c:v>
                </c:pt>
                <c:pt idx="24">
                  <c:v>553.79550000000006</c:v>
                </c:pt>
                <c:pt idx="25">
                  <c:v>561.92360000000008</c:v>
                </c:pt>
                <c:pt idx="26">
                  <c:v>562.95810000000006</c:v>
                </c:pt>
                <c:pt idx="27">
                  <c:v>578.21789999999999</c:v>
                </c:pt>
                <c:pt idx="28">
                  <c:v>588.84820000000002</c:v>
                </c:pt>
                <c:pt idx="29">
                  <c:v>614.02539999999999</c:v>
                </c:pt>
                <c:pt idx="30">
                  <c:v>619.41150000000005</c:v>
                </c:pt>
                <c:pt idx="31">
                  <c:v>633.35559999999998</c:v>
                </c:pt>
                <c:pt idx="32">
                  <c:v>647.02629999999999</c:v>
                </c:pt>
                <c:pt idx="33">
                  <c:v>648.8347</c:v>
                </c:pt>
                <c:pt idx="34">
                  <c:v>647.02730000000008</c:v>
                </c:pt>
                <c:pt idx="35">
                  <c:v>647.66120000000001</c:v>
                </c:pt>
                <c:pt idx="36">
                  <c:v>665.65420000000006</c:v>
                </c:pt>
                <c:pt idx="37">
                  <c:v>677.15140000000008</c:v>
                </c:pt>
                <c:pt idx="38">
                  <c:v>700.42230000000006</c:v>
                </c:pt>
                <c:pt idx="39">
                  <c:v>717.29219999999998</c:v>
                </c:pt>
                <c:pt idx="40">
                  <c:v>726.48670000000004</c:v>
                </c:pt>
                <c:pt idx="41">
                  <c:v>730.86810000000003</c:v>
                </c:pt>
                <c:pt idx="42">
                  <c:v>727.95010000000002</c:v>
                </c:pt>
                <c:pt idx="43">
                  <c:v>725.11860000000001</c:v>
                </c:pt>
                <c:pt idx="44">
                  <c:v>723.87260000000003</c:v>
                </c:pt>
                <c:pt idx="45">
                  <c:v>718.2867</c:v>
                </c:pt>
                <c:pt idx="46">
                  <c:v>711.71630000000005</c:v>
                </c:pt>
                <c:pt idx="47">
                  <c:v>706.74459999999999</c:v>
                </c:pt>
                <c:pt idx="48">
                  <c:v>701.88430000000005</c:v>
                </c:pt>
                <c:pt idx="49">
                  <c:v>713.53970000000004</c:v>
                </c:pt>
                <c:pt idx="50">
                  <c:v>713.63819999999998</c:v>
                </c:pt>
                <c:pt idx="51">
                  <c:v>714.43400000000008</c:v>
                </c:pt>
                <c:pt idx="52">
                  <c:v>725.02330000000006</c:v>
                </c:pt>
                <c:pt idx="53">
                  <c:v>720.30860000000007</c:v>
                </c:pt>
                <c:pt idx="54">
                  <c:v>717.56100000000004</c:v>
                </c:pt>
                <c:pt idx="55">
                  <c:v>714.02460000000008</c:v>
                </c:pt>
                <c:pt idx="56">
                  <c:v>642.12220000000002</c:v>
                </c:pt>
                <c:pt idx="57">
                  <c:v>603.6576</c:v>
                </c:pt>
                <c:pt idx="58">
                  <c:v>579.71630000000005</c:v>
                </c:pt>
                <c:pt idx="59">
                  <c:v>565.46699999999998</c:v>
                </c:pt>
                <c:pt idx="60">
                  <c:v>574.07370000000003</c:v>
                </c:pt>
                <c:pt idx="61">
                  <c:v>566.91250000000002</c:v>
                </c:pt>
                <c:pt idx="62">
                  <c:v>565.38340000000005</c:v>
                </c:pt>
                <c:pt idx="63">
                  <c:v>565.75670000000002</c:v>
                </c:pt>
                <c:pt idx="64">
                  <c:v>571.97130000000004</c:v>
                </c:pt>
                <c:pt idx="65">
                  <c:v>579.26220000000001</c:v>
                </c:pt>
                <c:pt idx="66">
                  <c:v>579.59030000000007</c:v>
                </c:pt>
                <c:pt idx="67">
                  <c:v>583.97</c:v>
                </c:pt>
                <c:pt idx="68">
                  <c:v>592.12570000000005</c:v>
                </c:pt>
                <c:pt idx="69">
                  <c:v>578.46230000000003</c:v>
                </c:pt>
                <c:pt idx="70">
                  <c:v>562.08680000000004</c:v>
                </c:pt>
                <c:pt idx="71">
                  <c:v>550.68830000000003</c:v>
                </c:pt>
                <c:pt idx="72">
                  <c:v>540.44820000000004</c:v>
                </c:pt>
                <c:pt idx="73">
                  <c:v>536.4982</c:v>
                </c:pt>
                <c:pt idx="74">
                  <c:v>528.21980000000008</c:v>
                </c:pt>
                <c:pt idx="75">
                  <c:v>532.23070000000007</c:v>
                </c:pt>
                <c:pt idx="76">
                  <c:v>531.7722</c:v>
                </c:pt>
                <c:pt idx="77">
                  <c:v>544.44950000000006</c:v>
                </c:pt>
                <c:pt idx="78">
                  <c:v>535.01100000000008</c:v>
                </c:pt>
                <c:pt idx="79">
                  <c:v>532.9171</c:v>
                </c:pt>
                <c:pt idx="80">
                  <c:v>535.23090000000002</c:v>
                </c:pt>
                <c:pt idx="81">
                  <c:v>555.06259999999997</c:v>
                </c:pt>
                <c:pt idx="82">
                  <c:v>576.19400000000007</c:v>
                </c:pt>
                <c:pt idx="83">
                  <c:v>572.70130000000006</c:v>
                </c:pt>
                <c:pt idx="84">
                  <c:v>576.31060000000002</c:v>
                </c:pt>
                <c:pt idx="85">
                  <c:v>575.26790000000005</c:v>
                </c:pt>
                <c:pt idx="86" formatCode="#,##0.00">
                  <c:v>588.86599999999999</c:v>
                </c:pt>
                <c:pt idx="87" formatCode="#,##0.00">
                  <c:v>630.91210000000001</c:v>
                </c:pt>
                <c:pt idx="88" formatCode="#,##0.00">
                  <c:v>601.5059</c:v>
                </c:pt>
                <c:pt idx="89" formatCode="#,##0.00">
                  <c:v>621.25279999999998</c:v>
                </c:pt>
                <c:pt idx="90" formatCode="#,##0.00">
                  <c:v>620.53060000000005</c:v>
                </c:pt>
                <c:pt idx="91" formatCode="#,##0.00">
                  <c:v>630.53610000000003</c:v>
                </c:pt>
                <c:pt idx="92" formatCode="#,##0.00">
                  <c:v>628.59190000000001</c:v>
                </c:pt>
                <c:pt idx="93" formatCode="#,##0.00">
                  <c:v>631.12480000000005</c:v>
                </c:pt>
                <c:pt idx="94" formatCode="#,##0.00">
                  <c:v>628.91100000000006</c:v>
                </c:pt>
                <c:pt idx="95" formatCode="#,##0.00">
                  <c:v>629.23340000000007</c:v>
                </c:pt>
                <c:pt idx="96" formatCode="#,##0.00">
                  <c:v>628.34500000000003</c:v>
                </c:pt>
                <c:pt idx="97" formatCode="#,##0.00">
                  <c:v>623.20500000000004</c:v>
                </c:pt>
                <c:pt idx="98" formatCode="#,##0.00">
                  <c:v>622.51980000000003</c:v>
                </c:pt>
                <c:pt idx="99" formatCode="#,##0.00">
                  <c:v>619.96990000000005</c:v>
                </c:pt>
                <c:pt idx="100" formatCode="#,##0.00">
                  <c:v>604.33230000000003</c:v>
                </c:pt>
                <c:pt idx="101" formatCode="#,##0.00">
                  <c:v>615.72840000000008</c:v>
                </c:pt>
                <c:pt idx="102" formatCode="#,##0.00">
                  <c:v>608.19740000000002</c:v>
                </c:pt>
                <c:pt idx="103" formatCode="#,##0.00">
                  <c:v>610.10050000000001</c:v>
                </c:pt>
                <c:pt idx="104" formatCode="#,##0.00">
                  <c:v>611.02409999999998</c:v>
                </c:pt>
                <c:pt idx="105" formatCode="#,##0.00">
                  <c:v>628.11940000000004</c:v>
                </c:pt>
                <c:pt idx="106" formatCode="#,##0.00">
                  <c:v>615.21140000000003</c:v>
                </c:pt>
                <c:pt idx="107" formatCode="#,##0.00">
                  <c:v>568.19119999999998</c:v>
                </c:pt>
                <c:pt idx="108" formatCode="#,##0.00">
                  <c:v>548.02819999999997</c:v>
                </c:pt>
                <c:pt idx="109" formatCode="#,##0.00">
                  <c:v>533.79090000000008</c:v>
                </c:pt>
                <c:pt idx="110" formatCode="#,##0.00">
                  <c:v>531.12080000000003</c:v>
                </c:pt>
                <c:pt idx="111" formatCode="#,##0.00">
                  <c:v>525.7921</c:v>
                </c:pt>
                <c:pt idx="112" formatCode="#,##0.00">
                  <c:v>527.34400000000005</c:v>
                </c:pt>
                <c:pt idx="113" formatCode="#,##0.00">
                  <c:v>534.52970000000005</c:v>
                </c:pt>
                <c:pt idx="114" formatCode="#,##0.00">
                  <c:v>539.12310000000002</c:v>
                </c:pt>
                <c:pt idx="115" formatCode="#,##0.00">
                  <c:v>538.68450000000007</c:v>
                </c:pt>
                <c:pt idx="116" formatCode="#,##0.00">
                  <c:v>540.58120000000008</c:v>
                </c:pt>
                <c:pt idx="117" formatCode="#,##0.00">
                  <c:v>543.84670000000006</c:v>
                </c:pt>
                <c:pt idx="118" formatCode="#,##0.00">
                  <c:v>541.0607</c:v>
                </c:pt>
                <c:pt idx="119" formatCode="#,##0.00">
                  <c:v>542.33950000000004</c:v>
                </c:pt>
                <c:pt idx="120" formatCode="#,##0.00">
                  <c:v>559.0942</c:v>
                </c:pt>
                <c:pt idx="121" formatCode="#,##0.00">
                  <c:v>590.56920000000002</c:v>
                </c:pt>
                <c:pt idx="122" formatCode="#,##0.00">
                  <c:v>610.95680000000004</c:v>
                </c:pt>
                <c:pt idx="123" formatCode="#,##0.00">
                  <c:v>584.51960000000008</c:v>
                </c:pt>
                <c:pt idx="124" formatCode="#,##0.00">
                  <c:v>568.31510000000003</c:v>
                </c:pt>
                <c:pt idx="125" formatCode="#,##0.00">
                  <c:v>561.31470000000002</c:v>
                </c:pt>
                <c:pt idx="126" formatCode="#,##0.00">
                  <c:v>559.58440000000007</c:v>
                </c:pt>
                <c:pt idx="127" formatCode="#,##0.00">
                  <c:v>555.88459999999998</c:v>
                </c:pt>
                <c:pt idx="128" formatCode="#,##0.00">
                  <c:v>556.73820000000001</c:v>
                </c:pt>
                <c:pt idx="129" formatCode="#,##0.00">
                  <c:v>560.71249999999998</c:v>
                </c:pt>
                <c:pt idx="130" formatCode="#,##0.00">
                  <c:v>558.18979999999999</c:v>
                </c:pt>
                <c:pt idx="131" formatCode="#,##0.00">
                  <c:v>565.3057</c:v>
                </c:pt>
                <c:pt idx="132" formatCode="#,##0.00">
                  <c:v>571.05860000000007</c:v>
                </c:pt>
                <c:pt idx="133" formatCode="#,##0.00">
                  <c:v>570.03830000000005</c:v>
                </c:pt>
                <c:pt idx="134" formatCode="#,##0.00">
                  <c:v>570.15710000000001</c:v>
                </c:pt>
                <c:pt idx="135" formatCode="#,##0.00">
                  <c:v>590.03899999999999</c:v>
                </c:pt>
                <c:pt idx="136" formatCode="#,##0.00">
                  <c:v>584.78110000000004</c:v>
                </c:pt>
                <c:pt idx="137" formatCode="#,##0.00">
                  <c:v>582.27539999999999</c:v>
                </c:pt>
                <c:pt idx="138" formatCode="#,##0.00">
                  <c:v>601.89160000000004</c:v>
                </c:pt>
                <c:pt idx="139" formatCode="#,##0.00">
                  <c:v>598.80550000000005</c:v>
                </c:pt>
                <c:pt idx="140" formatCode="#,##0.00">
                  <c:v>599.69640000000004</c:v>
                </c:pt>
                <c:pt idx="141" formatCode="#,##0.00">
                  <c:v>608.89340000000004</c:v>
                </c:pt>
                <c:pt idx="142" formatCode="#,##0.00">
                  <c:v>622.81330000000003</c:v>
                </c:pt>
                <c:pt idx="143" formatCode="#,##0.00">
                  <c:v>622.50380000000007</c:v>
                </c:pt>
                <c:pt idx="144" formatCode="#,##0.00">
                  <c:v>622.61560000000009</c:v>
                </c:pt>
                <c:pt idx="145" formatCode="#,##0.00">
                  <c:v>620.67610000000002</c:v>
                </c:pt>
                <c:pt idx="146" formatCode="#,##0.00">
                  <c:v>630.30320000000006</c:v>
                </c:pt>
                <c:pt idx="147" formatCode="#,##0.00">
                  <c:v>638.30540000000008</c:v>
                </c:pt>
                <c:pt idx="148" formatCode="#,##0.00">
                  <c:v>633.8895</c:v>
                </c:pt>
                <c:pt idx="149" formatCode="#,##0.00">
                  <c:v>621.1463</c:v>
                </c:pt>
                <c:pt idx="150" formatCode="#,##0.00">
                  <c:v>634.97990000000004</c:v>
                </c:pt>
                <c:pt idx="151" formatCode="#,##0.00">
                  <c:v>627.39620000000002</c:v>
                </c:pt>
                <c:pt idx="152" formatCode="#,##0.00">
                  <c:v>636.58040000000005</c:v>
                </c:pt>
                <c:pt idx="153" formatCode="#,##0.00">
                  <c:v>637.70010000000002</c:v>
                </c:pt>
                <c:pt idx="154" formatCode="#,##0.00">
                  <c:v>637.79399999999998</c:v>
                </c:pt>
                <c:pt idx="155" formatCode="#,##0.00">
                  <c:v>642.17079999999999</c:v>
                </c:pt>
                <c:pt idx="156" formatCode="#,##0.00">
                  <c:v>643.76600000000008</c:v>
                </c:pt>
                <c:pt idx="157" formatCode="#,##0.00">
                  <c:v>651.48290000000009</c:v>
                </c:pt>
                <c:pt idx="158" formatCode="#,##0.00">
                  <c:v>645.37990000000002</c:v>
                </c:pt>
                <c:pt idx="159" formatCode="#,##0.00">
                  <c:v>633.93560000000002</c:v>
                </c:pt>
                <c:pt idx="160" formatCode="#,##0.00">
                  <c:v>610.51620000000003</c:v>
                </c:pt>
                <c:pt idx="161" formatCode="#,##0.00">
                  <c:v>588.69760000000008</c:v>
                </c:pt>
                <c:pt idx="162" formatCode="#,##0.00">
                  <c:v>576.65010000000007</c:v>
                </c:pt>
                <c:pt idx="163" formatCode="#,##0.00">
                  <c:v>576.99459999999999</c:v>
                </c:pt>
                <c:pt idx="164" formatCode="#,##0.00">
                  <c:v>585.27539999999999</c:v>
                </c:pt>
                <c:pt idx="165" formatCode="#,##0.00">
                  <c:v>584.96370000000002</c:v>
                </c:pt>
                <c:pt idx="166" formatCode="#,##0.00">
                  <c:v>584.10320000000002</c:v>
                </c:pt>
                <c:pt idx="167" formatCode="#,##0.00">
                  <c:v>584.02460000000008</c:v>
                </c:pt>
                <c:pt idx="168" formatCode="#,##0.00">
                  <c:v>586.61620000000005</c:v>
                </c:pt>
                <c:pt idx="169" formatCode="#,##0.00">
                  <c:v>586.15030000000002</c:v>
                </c:pt>
                <c:pt idx="170" formatCode="#,##0.00">
                  <c:v>581.6567</c:v>
                </c:pt>
                <c:pt idx="171" formatCode="#,##0.00">
                  <c:v>580.49959999999999</c:v>
                </c:pt>
                <c:pt idx="172" formatCode="#,##0.00">
                  <c:v>601.77910000000008</c:v>
                </c:pt>
                <c:pt idx="173" formatCode="#,##0.00">
                  <c:v>598.7604</c:v>
                </c:pt>
                <c:pt idx="174" formatCode="#,##0.00">
                  <c:v>591.39139999999998</c:v>
                </c:pt>
                <c:pt idx="175" formatCode="#,##0.00">
                  <c:v>594.31119999999999</c:v>
                </c:pt>
                <c:pt idx="176" formatCode="#,##0.00">
                  <c:v>595.82180000000005</c:v>
                </c:pt>
                <c:pt idx="177" formatCode="#,##0.00">
                  <c:v>579.74829999999997</c:v>
                </c:pt>
                <c:pt idx="178" formatCode="#,##0.00">
                  <c:v>556.19889999999998</c:v>
                </c:pt>
                <c:pt idx="179" formatCode="#,##0.00">
                  <c:v>555.25260000000003</c:v>
                </c:pt>
                <c:pt idx="180" formatCode="#,##0.00">
                  <c:v>555.39780000000007</c:v>
                </c:pt>
                <c:pt idx="181" formatCode="#,##0.00">
                  <c:v>557.15170000000001</c:v>
                </c:pt>
                <c:pt idx="182" formatCode="#,##0.00">
                  <c:v>553.40570000000002</c:v>
                </c:pt>
                <c:pt idx="183" formatCode="#,##0.00">
                  <c:v>551.67899999999997</c:v>
                </c:pt>
                <c:pt idx="184" formatCode="#,##0.00">
                  <c:v>555.04780000000005</c:v>
                </c:pt>
                <c:pt idx="185" formatCode="#,##0.00">
                  <c:v>558.44280000000003</c:v>
                </c:pt>
                <c:pt idx="186" formatCode="#,##0.00">
                  <c:v>577.09519999999998</c:v>
                </c:pt>
                <c:pt idx="187" formatCode="#,##0.00">
                  <c:v>591.86969999999997</c:v>
                </c:pt>
                <c:pt idx="188" formatCode="#,##0.00">
                  <c:v>594.90729999999996</c:v>
                </c:pt>
                <c:pt idx="189" formatCode="#,##0.00">
                  <c:v>579.18259999999998</c:v>
                </c:pt>
                <c:pt idx="190" formatCode="#,##0.00">
                  <c:v>604.94740000000002</c:v>
                </c:pt>
                <c:pt idx="191" formatCode="#,##0.00">
                  <c:v>614.49379999999996</c:v>
                </c:pt>
                <c:pt idx="192" formatCode="#,##0.00">
                  <c:v>611.92280000000005</c:v>
                </c:pt>
                <c:pt idx="193" formatCode="#,##0.00">
                  <c:v>615.93359999999996</c:v>
                </c:pt>
                <c:pt idx="194" formatCode="#,##0.00">
                  <c:v>633.96529999999996</c:v>
                </c:pt>
                <c:pt idx="195" formatCode="#,##0.00">
                  <c:v>637.87940000000003</c:v>
                </c:pt>
                <c:pt idx="196" formatCode="#,##0.00">
                  <c:v>639.45000000000005</c:v>
                </c:pt>
                <c:pt idx="197" formatCode="#,##0.00">
                  <c:v>638.56119999999999</c:v>
                </c:pt>
                <c:pt idx="198" formatCode="#,##0.00">
                  <c:v>626.22460000000001</c:v>
                </c:pt>
                <c:pt idx="199" formatCode="#,##0.00">
                  <c:v>631.0806</c:v>
                </c:pt>
                <c:pt idx="200" formatCode="#,##0.00">
                  <c:v>629.10749999999996</c:v>
                </c:pt>
                <c:pt idx="201" formatCode="#,##0.00">
                  <c:v>625.89710000000002</c:v>
                </c:pt>
                <c:pt idx="202" formatCode="#,##0.00">
                  <c:v>629.73069999999996</c:v>
                </c:pt>
                <c:pt idx="203" formatCode="#,##0.00">
                  <c:v>632.15880000000004</c:v>
                </c:pt>
                <c:pt idx="204" formatCode="#,##0.00">
                  <c:v>635.93269999999995</c:v>
                </c:pt>
                <c:pt idx="205" formatCode="#,##0.00">
                  <c:v>638.20420000000001</c:v>
                </c:pt>
                <c:pt idx="206" formatCode="#,##0.00">
                  <c:v>634.31500000000005</c:v>
                </c:pt>
                <c:pt idx="207" formatCode="#,##0.00">
                  <c:v>635.31939999999997</c:v>
                </c:pt>
                <c:pt idx="208" formatCode="#,##0.00">
                  <c:v>635.70479999999998</c:v>
                </c:pt>
                <c:pt idx="209" formatCode="#,##0.00">
                  <c:v>604.13699999999994</c:v>
                </c:pt>
                <c:pt idx="210" formatCode="#,##0.00">
                  <c:v>602.94939999999997</c:v>
                </c:pt>
                <c:pt idx="211" formatCode="#,##0.00">
                  <c:v>636.02660000000003</c:v>
                </c:pt>
                <c:pt idx="212" formatCode="#,##0.00">
                  <c:v>647.21</c:v>
                </c:pt>
                <c:pt idx="213" formatCode="#,##0.00">
                  <c:v>577.85149999999999</c:v>
                </c:pt>
                <c:pt idx="214" formatCode="#,##0.00">
                  <c:v>558.66930000000002</c:v>
                </c:pt>
                <c:pt idx="215" formatCode="#,##0.00">
                  <c:v>542.38499999999999</c:v>
                </c:pt>
                <c:pt idx="216" formatCode="#,##0.00">
                  <c:v>547.96730000000002</c:v>
                </c:pt>
                <c:pt idx="217" formatCode="#,##0.00">
                  <c:v>545.24249999999995</c:v>
                </c:pt>
                <c:pt idx="218" formatCode="#,##0.00">
                  <c:v>539.04629999999997</c:v>
                </c:pt>
                <c:pt idx="219" formatCode="#,##0.00">
                  <c:v>535.11339999999996</c:v>
                </c:pt>
                <c:pt idx="220" formatCode="#,##0.00">
                  <c:v>542.11109999999996</c:v>
                </c:pt>
                <c:pt idx="221" formatCode="#,##0.00">
                  <c:v>527.88250000000005</c:v>
                </c:pt>
                <c:pt idx="222" formatCode="#,##0.00">
                  <c:v>529.93499999999995</c:v>
                </c:pt>
                <c:pt idx="223" formatCode="#,##0.00">
                  <c:v>556.03679999999997</c:v>
                </c:pt>
                <c:pt idx="224" formatCode="#,##0.00">
                  <c:v>550.13930000000005</c:v>
                </c:pt>
                <c:pt idx="225" formatCode="#,##0.00">
                  <c:v>540.89980000000003</c:v>
                </c:pt>
                <c:pt idx="226" formatCode="#,##0.00">
                  <c:v>543.97789999999998</c:v>
                </c:pt>
                <c:pt idx="227" formatCode="#,##0.00">
                  <c:v>549.6268</c:v>
                </c:pt>
                <c:pt idx="228" formatCode="#,##0.00">
                  <c:v>566.2604</c:v>
                </c:pt>
                <c:pt idx="229" formatCode="#,##0.00">
                  <c:v>555.03110000000004</c:v>
                </c:pt>
                <c:pt idx="230" formatCode="#,##0.00">
                  <c:v>560.62929999999994</c:v>
                </c:pt>
                <c:pt idx="231" formatCode="#,##0.00">
                  <c:v>561.452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87104"/>
        <c:axId val="60688640"/>
      </c:lineChart>
      <c:catAx>
        <c:axId val="6068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688640"/>
        <c:crossesAt val="0"/>
        <c:auto val="1"/>
        <c:lblAlgn val="ctr"/>
        <c:lblOffset val="100"/>
        <c:tickLblSkip val="26"/>
        <c:tickMarkSkip val="1"/>
        <c:noMultiLvlLbl val="0"/>
      </c:catAx>
      <c:valAx>
        <c:axId val="60688640"/>
        <c:scaling>
          <c:orientation val="minMax"/>
          <c:max val="799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 / 100kg</a:t>
                </a:r>
              </a:p>
            </c:rich>
          </c:tx>
          <c:layout>
            <c:manualLayout>
              <c:xMode val="edge"/>
              <c:yMode val="edge"/>
              <c:x val="5.7416249486386087E-2"/>
              <c:y val="0.4314656948873126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687104"/>
        <c:crosses val="autoZero"/>
        <c:crossBetween val="between"/>
        <c:majorUnit val="100"/>
        <c:minorUnit val="20"/>
      </c:valAx>
      <c:spPr>
        <a:solidFill>
          <a:srgbClr val="FFFFCC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2089305929410574"/>
          <c:y val="9.7231730331229255E-2"/>
          <c:w val="0.22328545193831606"/>
          <c:h val="0.1154625713108175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Development of the Community average 
market price for Lamb carcases</a:t>
            </a:r>
          </a:p>
        </c:rich>
      </c:tx>
      <c:layout>
        <c:manualLayout>
          <c:xMode val="edge"/>
          <c:yMode val="edge"/>
          <c:x val="0.25358851674641147"/>
          <c:y val="3.04672785467033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83253588516747"/>
          <c:y val="0.1563985178955386"/>
          <c:w val="0.86443381180223289"/>
          <c:h val="0.74340074739957318"/>
        </c:manualLayout>
      </c:layout>
      <c:lineChart>
        <c:grouping val="standard"/>
        <c:varyColors val="0"/>
        <c:ser>
          <c:idx val="4"/>
          <c:order val="0"/>
          <c:tx>
            <c:v>France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Graphs!$A$105:$A$365</c:f>
              <c:strCache>
                <c:ptCount val="237"/>
                <c:pt idx="2">
                  <c:v>|</c:v>
                </c:pt>
                <c:pt idx="28">
                  <c:v>2009</c:v>
                </c:pt>
                <c:pt idx="54">
                  <c:v>|</c:v>
                </c:pt>
                <c:pt idx="80">
                  <c:v>2010</c:v>
                </c:pt>
                <c:pt idx="106">
                  <c:v>|</c:v>
                </c:pt>
                <c:pt idx="132">
                  <c:v>2011</c:v>
                </c:pt>
                <c:pt idx="158">
                  <c:v>|</c:v>
                </c:pt>
                <c:pt idx="184">
                  <c:v>2012</c:v>
                </c:pt>
                <c:pt idx="210">
                  <c:v>|</c:v>
                </c:pt>
                <c:pt idx="236">
                  <c:v>2013</c:v>
                </c:pt>
              </c:strCache>
            </c:strRef>
          </c:cat>
          <c:val>
            <c:numRef>
              <c:f>Graphs!$BQ$105:$BQ$365</c:f>
              <c:numCache>
                <c:formatCode>#,##0.00</c:formatCode>
                <c:ptCount val="261"/>
                <c:pt idx="0">
                  <c:v>606</c:v>
                </c:pt>
                <c:pt idx="1">
                  <c:v>611</c:v>
                </c:pt>
                <c:pt idx="2">
                  <c:v>611</c:v>
                </c:pt>
                <c:pt idx="3">
                  <c:v>613</c:v>
                </c:pt>
                <c:pt idx="4">
                  <c:v>613</c:v>
                </c:pt>
                <c:pt idx="5">
                  <c:v>610</c:v>
                </c:pt>
                <c:pt idx="6">
                  <c:v>605</c:v>
                </c:pt>
                <c:pt idx="7">
                  <c:v>598</c:v>
                </c:pt>
                <c:pt idx="8">
                  <c:v>590</c:v>
                </c:pt>
                <c:pt idx="9">
                  <c:v>585</c:v>
                </c:pt>
                <c:pt idx="10">
                  <c:v>584</c:v>
                </c:pt>
                <c:pt idx="11">
                  <c:v>582</c:v>
                </c:pt>
                <c:pt idx="12">
                  <c:v>582</c:v>
                </c:pt>
                <c:pt idx="13">
                  <c:v>585</c:v>
                </c:pt>
                <c:pt idx="14">
                  <c:v>594</c:v>
                </c:pt>
                <c:pt idx="15">
                  <c:v>601</c:v>
                </c:pt>
                <c:pt idx="16">
                  <c:v>604</c:v>
                </c:pt>
                <c:pt idx="17">
                  <c:v>604</c:v>
                </c:pt>
                <c:pt idx="18">
                  <c:v>598</c:v>
                </c:pt>
                <c:pt idx="19">
                  <c:v>596</c:v>
                </c:pt>
                <c:pt idx="20">
                  <c:v>591</c:v>
                </c:pt>
                <c:pt idx="21">
                  <c:v>589</c:v>
                </c:pt>
                <c:pt idx="22">
                  <c:v>585</c:v>
                </c:pt>
                <c:pt idx="23">
                  <c:v>582</c:v>
                </c:pt>
                <c:pt idx="24">
                  <c:v>579</c:v>
                </c:pt>
                <c:pt idx="25">
                  <c:v>577</c:v>
                </c:pt>
                <c:pt idx="26">
                  <c:v>575</c:v>
                </c:pt>
                <c:pt idx="27">
                  <c:v>573</c:v>
                </c:pt>
                <c:pt idx="28">
                  <c:v>565</c:v>
                </c:pt>
                <c:pt idx="29">
                  <c:v>565</c:v>
                </c:pt>
                <c:pt idx="30">
                  <c:v>565</c:v>
                </c:pt>
                <c:pt idx="31">
                  <c:v>562</c:v>
                </c:pt>
                <c:pt idx="32">
                  <c:v>555</c:v>
                </c:pt>
                <c:pt idx="33">
                  <c:v>552</c:v>
                </c:pt>
                <c:pt idx="34">
                  <c:v>552</c:v>
                </c:pt>
                <c:pt idx="35">
                  <c:v>553</c:v>
                </c:pt>
                <c:pt idx="36">
                  <c:v>554</c:v>
                </c:pt>
                <c:pt idx="37">
                  <c:v>556</c:v>
                </c:pt>
                <c:pt idx="38">
                  <c:v>557</c:v>
                </c:pt>
                <c:pt idx="39">
                  <c:v>561</c:v>
                </c:pt>
                <c:pt idx="40">
                  <c:v>561</c:v>
                </c:pt>
                <c:pt idx="41">
                  <c:v>559</c:v>
                </c:pt>
                <c:pt idx="42">
                  <c:v>555</c:v>
                </c:pt>
                <c:pt idx="43">
                  <c:v>556</c:v>
                </c:pt>
                <c:pt idx="44">
                  <c:v>562</c:v>
                </c:pt>
                <c:pt idx="45">
                  <c:v>568</c:v>
                </c:pt>
                <c:pt idx="46">
                  <c:v>576</c:v>
                </c:pt>
                <c:pt idx="47">
                  <c:v>586</c:v>
                </c:pt>
                <c:pt idx="48">
                  <c:v>592</c:v>
                </c:pt>
                <c:pt idx="49">
                  <c:v>597</c:v>
                </c:pt>
                <c:pt idx="50">
                  <c:v>601</c:v>
                </c:pt>
                <c:pt idx="51">
                  <c:v>607</c:v>
                </c:pt>
                <c:pt idx="52">
                  <c:v>611</c:v>
                </c:pt>
                <c:pt idx="53">
                  <c:v>612</c:v>
                </c:pt>
                <c:pt idx="54">
                  <c:v>612</c:v>
                </c:pt>
                <c:pt idx="55">
                  <c:v>615</c:v>
                </c:pt>
                <c:pt idx="56">
                  <c:v>619</c:v>
                </c:pt>
                <c:pt idx="57">
                  <c:v>615</c:v>
                </c:pt>
                <c:pt idx="58">
                  <c:v>600</c:v>
                </c:pt>
                <c:pt idx="59">
                  <c:v>589</c:v>
                </c:pt>
                <c:pt idx="60">
                  <c:v>585</c:v>
                </c:pt>
                <c:pt idx="61">
                  <c:v>582</c:v>
                </c:pt>
                <c:pt idx="62">
                  <c:v>582</c:v>
                </c:pt>
                <c:pt idx="63">
                  <c:v>582</c:v>
                </c:pt>
                <c:pt idx="64">
                  <c:v>588</c:v>
                </c:pt>
                <c:pt idx="65">
                  <c:v>594</c:v>
                </c:pt>
                <c:pt idx="66">
                  <c:v>603</c:v>
                </c:pt>
                <c:pt idx="67">
                  <c:v>604</c:v>
                </c:pt>
                <c:pt idx="68">
                  <c:v>601</c:v>
                </c:pt>
                <c:pt idx="69">
                  <c:v>598</c:v>
                </c:pt>
                <c:pt idx="70">
                  <c:v>596</c:v>
                </c:pt>
                <c:pt idx="71">
                  <c:v>593</c:v>
                </c:pt>
                <c:pt idx="72">
                  <c:v>585</c:v>
                </c:pt>
                <c:pt idx="73">
                  <c:v>573</c:v>
                </c:pt>
                <c:pt idx="74">
                  <c:v>563</c:v>
                </c:pt>
                <c:pt idx="75">
                  <c:v>557</c:v>
                </c:pt>
                <c:pt idx="76">
                  <c:v>553</c:v>
                </c:pt>
                <c:pt idx="77">
                  <c:v>552</c:v>
                </c:pt>
                <c:pt idx="78">
                  <c:v>550</c:v>
                </c:pt>
                <c:pt idx="79">
                  <c:v>548</c:v>
                </c:pt>
                <c:pt idx="80">
                  <c:v>547</c:v>
                </c:pt>
                <c:pt idx="81">
                  <c:v>547</c:v>
                </c:pt>
                <c:pt idx="82">
                  <c:v>547</c:v>
                </c:pt>
                <c:pt idx="83">
                  <c:v>549</c:v>
                </c:pt>
                <c:pt idx="84">
                  <c:v>549</c:v>
                </c:pt>
                <c:pt idx="85">
                  <c:v>549</c:v>
                </c:pt>
                <c:pt idx="86">
                  <c:v>557</c:v>
                </c:pt>
                <c:pt idx="87">
                  <c:v>559</c:v>
                </c:pt>
                <c:pt idx="88">
                  <c:v>559</c:v>
                </c:pt>
                <c:pt idx="89">
                  <c:v>567</c:v>
                </c:pt>
                <c:pt idx="90">
                  <c:v>567</c:v>
                </c:pt>
                <c:pt idx="91">
                  <c:v>572</c:v>
                </c:pt>
                <c:pt idx="92">
                  <c:v>572</c:v>
                </c:pt>
                <c:pt idx="93">
                  <c:v>573</c:v>
                </c:pt>
                <c:pt idx="94">
                  <c:v>574</c:v>
                </c:pt>
                <c:pt idx="95">
                  <c:v>577</c:v>
                </c:pt>
                <c:pt idx="96">
                  <c:v>582</c:v>
                </c:pt>
                <c:pt idx="97">
                  <c:v>591</c:v>
                </c:pt>
                <c:pt idx="98">
                  <c:v>599</c:v>
                </c:pt>
                <c:pt idx="99">
                  <c:v>603</c:v>
                </c:pt>
                <c:pt idx="100">
                  <c:v>605</c:v>
                </c:pt>
                <c:pt idx="101">
                  <c:v>606</c:v>
                </c:pt>
                <c:pt idx="102">
                  <c:v>607</c:v>
                </c:pt>
                <c:pt idx="103">
                  <c:v>607</c:v>
                </c:pt>
                <c:pt idx="104">
                  <c:v>613</c:v>
                </c:pt>
                <c:pt idx="105">
                  <c:v>613</c:v>
                </c:pt>
                <c:pt idx="106">
                  <c:v>612</c:v>
                </c:pt>
                <c:pt idx="107">
                  <c:v>608</c:v>
                </c:pt>
                <c:pt idx="108">
                  <c:v>600</c:v>
                </c:pt>
                <c:pt idx="109">
                  <c:v>592</c:v>
                </c:pt>
                <c:pt idx="110">
                  <c:v>588</c:v>
                </c:pt>
                <c:pt idx="111">
                  <c:v>584</c:v>
                </c:pt>
                <c:pt idx="112">
                  <c:v>580</c:v>
                </c:pt>
                <c:pt idx="113">
                  <c:v>581</c:v>
                </c:pt>
                <c:pt idx="114">
                  <c:v>581</c:v>
                </c:pt>
                <c:pt idx="115">
                  <c:v>583</c:v>
                </c:pt>
                <c:pt idx="116">
                  <c:v>590</c:v>
                </c:pt>
                <c:pt idx="117">
                  <c:v>597</c:v>
                </c:pt>
                <c:pt idx="118">
                  <c:v>605</c:v>
                </c:pt>
                <c:pt idx="119">
                  <c:v>608</c:v>
                </c:pt>
                <c:pt idx="120">
                  <c:v>614</c:v>
                </c:pt>
                <c:pt idx="121">
                  <c:v>626</c:v>
                </c:pt>
                <c:pt idx="122">
                  <c:v>629</c:v>
                </c:pt>
                <c:pt idx="123">
                  <c:v>633</c:v>
                </c:pt>
                <c:pt idx="124">
                  <c:v>633</c:v>
                </c:pt>
                <c:pt idx="125">
                  <c:v>631</c:v>
                </c:pt>
                <c:pt idx="126">
                  <c:v>624</c:v>
                </c:pt>
                <c:pt idx="127">
                  <c:v>624</c:v>
                </c:pt>
                <c:pt idx="128">
                  <c:v>612</c:v>
                </c:pt>
                <c:pt idx="129">
                  <c:v>612</c:v>
                </c:pt>
                <c:pt idx="130">
                  <c:v>609</c:v>
                </c:pt>
                <c:pt idx="131">
                  <c:v>604</c:v>
                </c:pt>
                <c:pt idx="132">
                  <c:v>597</c:v>
                </c:pt>
                <c:pt idx="133">
                  <c:v>595</c:v>
                </c:pt>
                <c:pt idx="134">
                  <c:v>592</c:v>
                </c:pt>
                <c:pt idx="135">
                  <c:v>592</c:v>
                </c:pt>
                <c:pt idx="136">
                  <c:v>588</c:v>
                </c:pt>
                <c:pt idx="137">
                  <c:v>588</c:v>
                </c:pt>
                <c:pt idx="138">
                  <c:v>587</c:v>
                </c:pt>
                <c:pt idx="139">
                  <c:v>586</c:v>
                </c:pt>
                <c:pt idx="140">
                  <c:v>591</c:v>
                </c:pt>
                <c:pt idx="141">
                  <c:v>596</c:v>
                </c:pt>
                <c:pt idx="142">
                  <c:v>600</c:v>
                </c:pt>
                <c:pt idx="143">
                  <c:v>600</c:v>
                </c:pt>
                <c:pt idx="144">
                  <c:v>611</c:v>
                </c:pt>
                <c:pt idx="145">
                  <c:v>613</c:v>
                </c:pt>
                <c:pt idx="146">
                  <c:v>619</c:v>
                </c:pt>
                <c:pt idx="147">
                  <c:v>625</c:v>
                </c:pt>
                <c:pt idx="148">
                  <c:v>630</c:v>
                </c:pt>
                <c:pt idx="149">
                  <c:v>631</c:v>
                </c:pt>
                <c:pt idx="150">
                  <c:v>633</c:v>
                </c:pt>
                <c:pt idx="151">
                  <c:v>634</c:v>
                </c:pt>
                <c:pt idx="152">
                  <c:v>634</c:v>
                </c:pt>
                <c:pt idx="153">
                  <c:v>637</c:v>
                </c:pt>
                <c:pt idx="154">
                  <c:v>641</c:v>
                </c:pt>
                <c:pt idx="155">
                  <c:v>641</c:v>
                </c:pt>
                <c:pt idx="156">
                  <c:v>645</c:v>
                </c:pt>
                <c:pt idx="157">
                  <c:v>649</c:v>
                </c:pt>
                <c:pt idx="158">
                  <c:v>649</c:v>
                </c:pt>
                <c:pt idx="159">
                  <c:v>642</c:v>
                </c:pt>
                <c:pt idx="160">
                  <c:v>641</c:v>
                </c:pt>
                <c:pt idx="161">
                  <c:v>637</c:v>
                </c:pt>
                <c:pt idx="162">
                  <c:v>636</c:v>
                </c:pt>
                <c:pt idx="163">
                  <c:v>636</c:v>
                </c:pt>
                <c:pt idx="164">
                  <c:v>637</c:v>
                </c:pt>
                <c:pt idx="165">
                  <c:v>633</c:v>
                </c:pt>
                <c:pt idx="166">
                  <c:v>630</c:v>
                </c:pt>
                <c:pt idx="167">
                  <c:v>628</c:v>
                </c:pt>
                <c:pt idx="168">
                  <c:v>625</c:v>
                </c:pt>
                <c:pt idx="169">
                  <c:v>623</c:v>
                </c:pt>
                <c:pt idx="170">
                  <c:v>623</c:v>
                </c:pt>
                <c:pt idx="171">
                  <c:v>628</c:v>
                </c:pt>
                <c:pt idx="172">
                  <c:v>630</c:v>
                </c:pt>
                <c:pt idx="173">
                  <c:v>632</c:v>
                </c:pt>
                <c:pt idx="174">
                  <c:v>631</c:v>
                </c:pt>
                <c:pt idx="175">
                  <c:v>627</c:v>
                </c:pt>
                <c:pt idx="176">
                  <c:v>620</c:v>
                </c:pt>
                <c:pt idx="177">
                  <c:v>617</c:v>
                </c:pt>
                <c:pt idx="178">
                  <c:v>611</c:v>
                </c:pt>
                <c:pt idx="179">
                  <c:v>608</c:v>
                </c:pt>
                <c:pt idx="180">
                  <c:v>594</c:v>
                </c:pt>
                <c:pt idx="181">
                  <c:v>587</c:v>
                </c:pt>
                <c:pt idx="182">
                  <c:v>582</c:v>
                </c:pt>
                <c:pt idx="183">
                  <c:v>577</c:v>
                </c:pt>
                <c:pt idx="184">
                  <c:v>575</c:v>
                </c:pt>
                <c:pt idx="185">
                  <c:v>579</c:v>
                </c:pt>
                <c:pt idx="186">
                  <c:v>579</c:v>
                </c:pt>
                <c:pt idx="187">
                  <c:v>581</c:v>
                </c:pt>
                <c:pt idx="188">
                  <c:v>584</c:v>
                </c:pt>
                <c:pt idx="189">
                  <c:v>588</c:v>
                </c:pt>
                <c:pt idx="190">
                  <c:v>593</c:v>
                </c:pt>
                <c:pt idx="191">
                  <c:v>599</c:v>
                </c:pt>
                <c:pt idx="192">
                  <c:v>606</c:v>
                </c:pt>
                <c:pt idx="193">
                  <c:v>608</c:v>
                </c:pt>
                <c:pt idx="194">
                  <c:v>610</c:v>
                </c:pt>
                <c:pt idx="195">
                  <c:v>616</c:v>
                </c:pt>
                <c:pt idx="196">
                  <c:v>629</c:v>
                </c:pt>
                <c:pt idx="197">
                  <c:v>630</c:v>
                </c:pt>
                <c:pt idx="198">
                  <c:v>630</c:v>
                </c:pt>
                <c:pt idx="199">
                  <c:v>633</c:v>
                </c:pt>
                <c:pt idx="200">
                  <c:v>633</c:v>
                </c:pt>
                <c:pt idx="201">
                  <c:v>633</c:v>
                </c:pt>
                <c:pt idx="202">
                  <c:v>633</c:v>
                </c:pt>
                <c:pt idx="203">
                  <c:v>636</c:v>
                </c:pt>
                <c:pt idx="204">
                  <c:v>638</c:v>
                </c:pt>
                <c:pt idx="205">
                  <c:v>639</c:v>
                </c:pt>
                <c:pt idx="206">
                  <c:v>637</c:v>
                </c:pt>
                <c:pt idx="207">
                  <c:v>632</c:v>
                </c:pt>
                <c:pt idx="208">
                  <c:v>631</c:v>
                </c:pt>
                <c:pt idx="209">
                  <c:v>629</c:v>
                </c:pt>
                <c:pt idx="210">
                  <c:v>627</c:v>
                </c:pt>
                <c:pt idx="211">
                  <c:v>623</c:v>
                </c:pt>
                <c:pt idx="212">
                  <c:v>623</c:v>
                </c:pt>
                <c:pt idx="213">
                  <c:v>598</c:v>
                </c:pt>
                <c:pt idx="214">
                  <c:v>582</c:v>
                </c:pt>
                <c:pt idx="215">
                  <c:v>577</c:v>
                </c:pt>
                <c:pt idx="216">
                  <c:v>568</c:v>
                </c:pt>
                <c:pt idx="217">
                  <c:v>552</c:v>
                </c:pt>
                <c:pt idx="218">
                  <c:v>548</c:v>
                </c:pt>
                <c:pt idx="219">
                  <c:v>547</c:v>
                </c:pt>
                <c:pt idx="220">
                  <c:v>559</c:v>
                </c:pt>
                <c:pt idx="221">
                  <c:v>567</c:v>
                </c:pt>
                <c:pt idx="222">
                  <c:v>589</c:v>
                </c:pt>
                <c:pt idx="223">
                  <c:v>611</c:v>
                </c:pt>
                <c:pt idx="224">
                  <c:v>614</c:v>
                </c:pt>
                <c:pt idx="225">
                  <c:v>620</c:v>
                </c:pt>
                <c:pt idx="226">
                  <c:v>624</c:v>
                </c:pt>
                <c:pt idx="227">
                  <c:v>623</c:v>
                </c:pt>
                <c:pt idx="228">
                  <c:v>623</c:v>
                </c:pt>
                <c:pt idx="229">
                  <c:v>621</c:v>
                </c:pt>
                <c:pt idx="230">
                  <c:v>619</c:v>
                </c:pt>
                <c:pt idx="231">
                  <c:v>620</c:v>
                </c:pt>
                <c:pt idx="255" formatCode="General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Slowakia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Graphs!$A$105:$A$365</c:f>
              <c:strCache>
                <c:ptCount val="237"/>
                <c:pt idx="2">
                  <c:v>|</c:v>
                </c:pt>
                <c:pt idx="28">
                  <c:v>2009</c:v>
                </c:pt>
                <c:pt idx="54">
                  <c:v>|</c:v>
                </c:pt>
                <c:pt idx="80">
                  <c:v>2010</c:v>
                </c:pt>
                <c:pt idx="106">
                  <c:v>|</c:v>
                </c:pt>
                <c:pt idx="132">
                  <c:v>2011</c:v>
                </c:pt>
                <c:pt idx="158">
                  <c:v>|</c:v>
                </c:pt>
                <c:pt idx="184">
                  <c:v>2012</c:v>
                </c:pt>
                <c:pt idx="210">
                  <c:v>|</c:v>
                </c:pt>
                <c:pt idx="236">
                  <c:v>2013</c:v>
                </c:pt>
              </c:strCache>
            </c:strRef>
          </c:cat>
          <c:val>
            <c:numRef>
              <c:f>Graphs!$BR$105:$BR$365</c:f>
              <c:numCache>
                <c:formatCode>#,##0.00</c:formatCode>
                <c:ptCount val="261"/>
                <c:pt idx="0">
                  <c:v>578.53140000000008</c:v>
                </c:pt>
                <c:pt idx="1">
                  <c:v>578.07460000000003</c:v>
                </c:pt>
                <c:pt idx="2">
                  <c:v>578.07460000000003</c:v>
                </c:pt>
                <c:pt idx="3">
                  <c:v>578.07460000000003</c:v>
                </c:pt>
                <c:pt idx="4">
                  <c:v>578.1</c:v>
                </c:pt>
                <c:pt idx="5">
                  <c:v>365.25</c:v>
                </c:pt>
                <c:pt idx="6">
                  <c:v>365.25</c:v>
                </c:pt>
                <c:pt idx="7">
                  <c:v>365.25</c:v>
                </c:pt>
                <c:pt idx="8">
                  <c:v>365.25</c:v>
                </c:pt>
                <c:pt idx="9">
                  <c:v>365.25</c:v>
                </c:pt>
                <c:pt idx="10">
                  <c:v>365.25</c:v>
                </c:pt>
                <c:pt idx="11">
                  <c:v>365.25</c:v>
                </c:pt>
                <c:pt idx="12">
                  <c:v>365.25</c:v>
                </c:pt>
                <c:pt idx="13">
                  <c:v>309.13</c:v>
                </c:pt>
                <c:pt idx="14">
                  <c:v>445.86</c:v>
                </c:pt>
                <c:pt idx="15">
                  <c:v>443.82</c:v>
                </c:pt>
                <c:pt idx="16">
                  <c:v>443.82</c:v>
                </c:pt>
                <c:pt idx="17">
                  <c:v>443.82</c:v>
                </c:pt>
                <c:pt idx="18">
                  <c:v>330.55</c:v>
                </c:pt>
                <c:pt idx="19">
                  <c:v>351.98</c:v>
                </c:pt>
                <c:pt idx="20">
                  <c:v>351.98</c:v>
                </c:pt>
                <c:pt idx="21">
                  <c:v>351.98</c:v>
                </c:pt>
                <c:pt idx="22">
                  <c:v>330.55</c:v>
                </c:pt>
                <c:pt idx="23">
                  <c:v>330.55</c:v>
                </c:pt>
                <c:pt idx="24">
                  <c:v>330.55</c:v>
                </c:pt>
                <c:pt idx="25">
                  <c:v>351.98</c:v>
                </c:pt>
                <c:pt idx="26">
                  <c:v>359.13</c:v>
                </c:pt>
                <c:pt idx="27">
                  <c:v>276.47000000000003</c:v>
                </c:pt>
                <c:pt idx="28">
                  <c:v>276.47000000000003</c:v>
                </c:pt>
                <c:pt idx="29">
                  <c:v>276.47000000000003</c:v>
                </c:pt>
                <c:pt idx="30">
                  <c:v>276.47000000000003</c:v>
                </c:pt>
                <c:pt idx="31">
                  <c:v>351.98</c:v>
                </c:pt>
                <c:pt idx="32">
                  <c:v>351.98</c:v>
                </c:pt>
                <c:pt idx="33">
                  <c:v>351.98</c:v>
                </c:pt>
                <c:pt idx="34">
                  <c:v>382.59</c:v>
                </c:pt>
                <c:pt idx="35">
                  <c:v>382.59</c:v>
                </c:pt>
                <c:pt idx="36">
                  <c:v>382.59</c:v>
                </c:pt>
                <c:pt idx="37">
                  <c:v>383.62</c:v>
                </c:pt>
                <c:pt idx="38">
                  <c:v>325.45</c:v>
                </c:pt>
                <c:pt idx="39">
                  <c:v>325.45</c:v>
                </c:pt>
                <c:pt idx="40">
                  <c:v>373.41</c:v>
                </c:pt>
                <c:pt idx="41">
                  <c:v>398.92</c:v>
                </c:pt>
                <c:pt idx="42">
                  <c:v>398.92</c:v>
                </c:pt>
                <c:pt idx="43">
                  <c:v>373.41</c:v>
                </c:pt>
                <c:pt idx="44">
                  <c:v>351.98</c:v>
                </c:pt>
                <c:pt idx="45">
                  <c:v>351.98</c:v>
                </c:pt>
                <c:pt idx="46">
                  <c:v>309.13</c:v>
                </c:pt>
                <c:pt idx="47">
                  <c:v>309.13</c:v>
                </c:pt>
                <c:pt idx="48">
                  <c:v>309.13</c:v>
                </c:pt>
                <c:pt idx="49">
                  <c:v>309.13</c:v>
                </c:pt>
                <c:pt idx="50">
                  <c:v>309.13</c:v>
                </c:pt>
                <c:pt idx="51">
                  <c:v>309.13</c:v>
                </c:pt>
                <c:pt idx="52">
                  <c:v>687.31</c:v>
                </c:pt>
                <c:pt idx="53">
                  <c:v>687.31</c:v>
                </c:pt>
                <c:pt idx="54">
                  <c:v>687.31</c:v>
                </c:pt>
                <c:pt idx="55">
                  <c:v>687.31</c:v>
                </c:pt>
                <c:pt idx="56">
                  <c:v>309.48</c:v>
                </c:pt>
                <c:pt idx="57">
                  <c:v>309.48</c:v>
                </c:pt>
                <c:pt idx="58">
                  <c:v>309.48</c:v>
                </c:pt>
                <c:pt idx="59">
                  <c:v>309.48</c:v>
                </c:pt>
                <c:pt idx="60">
                  <c:v>309.48</c:v>
                </c:pt>
                <c:pt idx="61">
                  <c:v>509.48</c:v>
                </c:pt>
                <c:pt idx="62">
                  <c:v>288.05</c:v>
                </c:pt>
                <c:pt idx="63">
                  <c:v>288.05</c:v>
                </c:pt>
                <c:pt idx="64">
                  <c:v>288.05</c:v>
                </c:pt>
                <c:pt idx="65">
                  <c:v>464.5</c:v>
                </c:pt>
                <c:pt idx="66">
                  <c:v>475.4</c:v>
                </c:pt>
                <c:pt idx="67">
                  <c:v>469.69</c:v>
                </c:pt>
                <c:pt idx="68">
                  <c:v>469.69</c:v>
                </c:pt>
                <c:pt idx="69">
                  <c:v>469.69</c:v>
                </c:pt>
                <c:pt idx="70">
                  <c:v>469.69</c:v>
                </c:pt>
                <c:pt idx="71">
                  <c:v>469.69</c:v>
                </c:pt>
                <c:pt idx="72">
                  <c:v>469.69</c:v>
                </c:pt>
                <c:pt idx="73">
                  <c:v>352.34</c:v>
                </c:pt>
                <c:pt idx="74">
                  <c:v>333.97</c:v>
                </c:pt>
                <c:pt idx="75">
                  <c:v>333.97</c:v>
                </c:pt>
                <c:pt idx="76">
                  <c:v>333.97</c:v>
                </c:pt>
                <c:pt idx="77">
                  <c:v>330.91</c:v>
                </c:pt>
                <c:pt idx="78">
                  <c:v>348.26</c:v>
                </c:pt>
                <c:pt idx="79">
                  <c:v>348.26</c:v>
                </c:pt>
                <c:pt idx="80">
                  <c:v>366.63</c:v>
                </c:pt>
                <c:pt idx="81">
                  <c:v>366.63</c:v>
                </c:pt>
                <c:pt idx="82">
                  <c:v>370.71</c:v>
                </c:pt>
                <c:pt idx="83">
                  <c:v>370.71</c:v>
                </c:pt>
                <c:pt idx="84">
                  <c:v>370.71</c:v>
                </c:pt>
                <c:pt idx="85">
                  <c:v>370.71</c:v>
                </c:pt>
                <c:pt idx="86">
                  <c:v>380.91</c:v>
                </c:pt>
                <c:pt idx="87">
                  <c:v>370.71</c:v>
                </c:pt>
                <c:pt idx="88">
                  <c:v>370.71</c:v>
                </c:pt>
                <c:pt idx="89">
                  <c:v>370.71</c:v>
                </c:pt>
                <c:pt idx="90">
                  <c:v>370.71</c:v>
                </c:pt>
                <c:pt idx="91">
                  <c:v>370.71</c:v>
                </c:pt>
                <c:pt idx="92">
                  <c:v>370.71</c:v>
                </c:pt>
                <c:pt idx="93">
                  <c:v>370.71</c:v>
                </c:pt>
                <c:pt idx="94">
                  <c:v>370.71</c:v>
                </c:pt>
                <c:pt idx="95">
                  <c:v>370.71</c:v>
                </c:pt>
                <c:pt idx="96">
                  <c:v>374.79</c:v>
                </c:pt>
                <c:pt idx="97">
                  <c:v>374.79</c:v>
                </c:pt>
                <c:pt idx="98">
                  <c:v>374.79</c:v>
                </c:pt>
                <c:pt idx="99">
                  <c:v>370.71</c:v>
                </c:pt>
                <c:pt idx="100">
                  <c:v>370.71</c:v>
                </c:pt>
                <c:pt idx="101">
                  <c:v>324.79000000000002</c:v>
                </c:pt>
                <c:pt idx="102">
                  <c:v>324.79000000000002</c:v>
                </c:pt>
                <c:pt idx="103">
                  <c:v>324.79000000000002</c:v>
                </c:pt>
                <c:pt idx="104">
                  <c:v>324.79000000000002</c:v>
                </c:pt>
                <c:pt idx="105">
                  <c:v>324.79000000000002</c:v>
                </c:pt>
                <c:pt idx="106">
                  <c:v>324.79000000000002</c:v>
                </c:pt>
                <c:pt idx="107">
                  <c:v>324.79000000000002</c:v>
                </c:pt>
                <c:pt idx="108">
                  <c:v>324.79000000000002</c:v>
                </c:pt>
                <c:pt idx="109">
                  <c:v>324.79000000000002</c:v>
                </c:pt>
                <c:pt idx="110">
                  <c:v>324.79000000000002</c:v>
                </c:pt>
                <c:pt idx="111">
                  <c:v>324.79000000000002</c:v>
                </c:pt>
                <c:pt idx="112">
                  <c:v>324.79000000000002</c:v>
                </c:pt>
                <c:pt idx="113">
                  <c:v>324.79000000000002</c:v>
                </c:pt>
                <c:pt idx="114">
                  <c:v>324.79000000000002</c:v>
                </c:pt>
                <c:pt idx="115">
                  <c:v>324.79000000000002</c:v>
                </c:pt>
                <c:pt idx="116">
                  <c:v>324.79000000000002</c:v>
                </c:pt>
                <c:pt idx="117">
                  <c:v>324.79000000000002</c:v>
                </c:pt>
                <c:pt idx="118">
                  <c:v>324.79000000000002</c:v>
                </c:pt>
                <c:pt idx="119">
                  <c:v>324.79000000000002</c:v>
                </c:pt>
                <c:pt idx="120">
                  <c:v>552.91</c:v>
                </c:pt>
                <c:pt idx="121">
                  <c:v>514.1</c:v>
                </c:pt>
                <c:pt idx="122">
                  <c:v>515.99</c:v>
                </c:pt>
                <c:pt idx="123">
                  <c:v>515.99</c:v>
                </c:pt>
                <c:pt idx="124">
                  <c:v>515.99</c:v>
                </c:pt>
                <c:pt idx="125">
                  <c:v>515.99</c:v>
                </c:pt>
                <c:pt idx="126">
                  <c:v>460.89</c:v>
                </c:pt>
                <c:pt idx="127">
                  <c:v>460.89</c:v>
                </c:pt>
                <c:pt idx="128">
                  <c:v>460.89</c:v>
                </c:pt>
                <c:pt idx="129">
                  <c:v>460.89</c:v>
                </c:pt>
                <c:pt idx="130">
                  <c:v>460.89</c:v>
                </c:pt>
                <c:pt idx="131">
                  <c:v>460.89</c:v>
                </c:pt>
                <c:pt idx="132">
                  <c:v>460.89</c:v>
                </c:pt>
                <c:pt idx="133">
                  <c:v>460.89</c:v>
                </c:pt>
                <c:pt idx="134">
                  <c:v>460.89</c:v>
                </c:pt>
                <c:pt idx="135">
                  <c:v>460.89</c:v>
                </c:pt>
                <c:pt idx="136">
                  <c:v>438.44</c:v>
                </c:pt>
                <c:pt idx="137">
                  <c:v>438.44</c:v>
                </c:pt>
                <c:pt idx="138">
                  <c:v>460.89</c:v>
                </c:pt>
                <c:pt idx="139">
                  <c:v>457.82</c:v>
                </c:pt>
                <c:pt idx="140">
                  <c:v>457.82</c:v>
                </c:pt>
                <c:pt idx="141">
                  <c:v>457.82</c:v>
                </c:pt>
                <c:pt idx="142">
                  <c:v>442.52</c:v>
                </c:pt>
                <c:pt idx="143">
                  <c:v>433.34</c:v>
                </c:pt>
                <c:pt idx="144">
                  <c:v>433.34</c:v>
                </c:pt>
                <c:pt idx="145">
                  <c:v>433.34</c:v>
                </c:pt>
                <c:pt idx="146">
                  <c:v>433.34</c:v>
                </c:pt>
                <c:pt idx="147">
                  <c:v>417.01</c:v>
                </c:pt>
                <c:pt idx="148">
                  <c:v>395.58</c:v>
                </c:pt>
                <c:pt idx="149">
                  <c:v>374.15</c:v>
                </c:pt>
                <c:pt idx="150">
                  <c:v>374.15</c:v>
                </c:pt>
                <c:pt idx="151">
                  <c:v>374.15</c:v>
                </c:pt>
                <c:pt idx="152">
                  <c:v>374.15</c:v>
                </c:pt>
                <c:pt idx="153">
                  <c:v>415.99</c:v>
                </c:pt>
                <c:pt idx="154">
                  <c:v>415.99</c:v>
                </c:pt>
                <c:pt idx="155">
                  <c:v>415.99</c:v>
                </c:pt>
                <c:pt idx="156">
                  <c:v>740.48</c:v>
                </c:pt>
                <c:pt idx="157">
                  <c:v>740.48</c:v>
                </c:pt>
                <c:pt idx="158">
                  <c:v>740.48</c:v>
                </c:pt>
                <c:pt idx="159">
                  <c:v>740.48</c:v>
                </c:pt>
                <c:pt idx="160">
                  <c:v>740.48</c:v>
                </c:pt>
                <c:pt idx="161">
                  <c:v>740.48</c:v>
                </c:pt>
                <c:pt idx="162">
                  <c:v>436.89</c:v>
                </c:pt>
                <c:pt idx="163">
                  <c:v>515.47</c:v>
                </c:pt>
                <c:pt idx="164">
                  <c:v>515.47</c:v>
                </c:pt>
                <c:pt idx="165">
                  <c:v>459.34</c:v>
                </c:pt>
                <c:pt idx="166">
                  <c:v>459.34</c:v>
                </c:pt>
                <c:pt idx="167">
                  <c:v>459.34</c:v>
                </c:pt>
                <c:pt idx="168">
                  <c:v>459.34</c:v>
                </c:pt>
                <c:pt idx="169">
                  <c:v>555.26</c:v>
                </c:pt>
                <c:pt idx="170">
                  <c:v>583.79</c:v>
                </c:pt>
                <c:pt idx="171">
                  <c:v>542</c:v>
                </c:pt>
                <c:pt idx="172">
                  <c:v>644.44000000000005</c:v>
                </c:pt>
                <c:pt idx="173">
                  <c:v>644.44000000000005</c:v>
                </c:pt>
                <c:pt idx="174">
                  <c:v>644.44000000000005</c:v>
                </c:pt>
                <c:pt idx="175">
                  <c:v>479.75</c:v>
                </c:pt>
                <c:pt idx="176">
                  <c:v>479.75</c:v>
                </c:pt>
                <c:pt idx="177">
                  <c:v>511.38</c:v>
                </c:pt>
                <c:pt idx="178">
                  <c:v>511.38</c:v>
                </c:pt>
                <c:pt idx="179">
                  <c:v>481.89</c:v>
                </c:pt>
                <c:pt idx="180">
                  <c:v>481.89</c:v>
                </c:pt>
                <c:pt idx="181">
                  <c:v>481.89</c:v>
                </c:pt>
                <c:pt idx="182">
                  <c:v>481.89</c:v>
                </c:pt>
                <c:pt idx="183">
                  <c:v>481.79</c:v>
                </c:pt>
                <c:pt idx="184">
                  <c:v>481.79</c:v>
                </c:pt>
                <c:pt idx="185">
                  <c:v>481.79</c:v>
                </c:pt>
                <c:pt idx="186">
                  <c:v>481.89</c:v>
                </c:pt>
                <c:pt idx="187">
                  <c:v>481.89</c:v>
                </c:pt>
                <c:pt idx="188">
                  <c:v>481.89</c:v>
                </c:pt>
                <c:pt idx="189">
                  <c:v>481.89</c:v>
                </c:pt>
                <c:pt idx="190">
                  <c:v>467.51</c:v>
                </c:pt>
                <c:pt idx="191">
                  <c:v>528.73</c:v>
                </c:pt>
                <c:pt idx="192">
                  <c:v>459.34</c:v>
                </c:pt>
                <c:pt idx="193">
                  <c:v>436.89</c:v>
                </c:pt>
                <c:pt idx="194">
                  <c:v>459.34</c:v>
                </c:pt>
                <c:pt idx="195">
                  <c:v>459.34</c:v>
                </c:pt>
                <c:pt idx="196">
                  <c:v>459.34</c:v>
                </c:pt>
                <c:pt idx="197">
                  <c:v>459.34</c:v>
                </c:pt>
                <c:pt idx="198">
                  <c:v>443.02</c:v>
                </c:pt>
                <c:pt idx="199">
                  <c:v>406.28</c:v>
                </c:pt>
                <c:pt idx="200">
                  <c:v>447.1</c:v>
                </c:pt>
                <c:pt idx="201">
                  <c:v>414.45</c:v>
                </c:pt>
                <c:pt idx="202">
                  <c:v>412.4</c:v>
                </c:pt>
                <c:pt idx="203">
                  <c:v>412.4</c:v>
                </c:pt>
                <c:pt idx="204">
                  <c:v>406.28</c:v>
                </c:pt>
                <c:pt idx="205">
                  <c:v>425.47</c:v>
                </c:pt>
                <c:pt idx="206">
                  <c:v>421.59</c:v>
                </c:pt>
                <c:pt idx="207">
                  <c:v>421.59</c:v>
                </c:pt>
                <c:pt idx="208">
                  <c:v>680.47</c:v>
                </c:pt>
                <c:pt idx="209">
                  <c:v>680.47</c:v>
                </c:pt>
                <c:pt idx="210">
                  <c:v>680.47</c:v>
                </c:pt>
                <c:pt idx="211">
                  <c:v>680.47</c:v>
                </c:pt>
                <c:pt idx="212">
                  <c:v>680.47</c:v>
                </c:pt>
                <c:pt idx="213">
                  <c:v>680.47</c:v>
                </c:pt>
                <c:pt idx="214">
                  <c:v>680.47</c:v>
                </c:pt>
                <c:pt idx="215">
                  <c:v>680.47</c:v>
                </c:pt>
                <c:pt idx="216">
                  <c:v>680.47</c:v>
                </c:pt>
                <c:pt idx="217">
                  <c:v>692.58</c:v>
                </c:pt>
                <c:pt idx="218">
                  <c:v>392.58</c:v>
                </c:pt>
                <c:pt idx="219">
                  <c:v>392.73</c:v>
                </c:pt>
                <c:pt idx="220">
                  <c:v>392.73</c:v>
                </c:pt>
                <c:pt idx="221">
                  <c:v>489.32</c:v>
                </c:pt>
                <c:pt idx="222">
                  <c:v>474.14</c:v>
                </c:pt>
                <c:pt idx="223">
                  <c:v>508.62</c:v>
                </c:pt>
                <c:pt idx="224">
                  <c:v>461.81</c:v>
                </c:pt>
                <c:pt idx="225">
                  <c:v>461.81</c:v>
                </c:pt>
                <c:pt idx="226">
                  <c:v>437.61</c:v>
                </c:pt>
                <c:pt idx="227">
                  <c:v>437.61</c:v>
                </c:pt>
                <c:pt idx="228">
                  <c:v>437.61</c:v>
                </c:pt>
                <c:pt idx="229">
                  <c:v>437.61</c:v>
                </c:pt>
                <c:pt idx="230">
                  <c:v>437.61</c:v>
                </c:pt>
                <c:pt idx="231">
                  <c:v>437.61</c:v>
                </c:pt>
                <c:pt idx="255" formatCode="General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26272"/>
        <c:axId val="60736640"/>
      </c:lineChart>
      <c:catAx>
        <c:axId val="6072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736640"/>
        <c:crossesAt val="0"/>
        <c:auto val="1"/>
        <c:lblAlgn val="ctr"/>
        <c:lblOffset val="100"/>
        <c:tickLblSkip val="26"/>
        <c:tickMarkSkip val="1"/>
        <c:noMultiLvlLbl val="0"/>
      </c:catAx>
      <c:valAx>
        <c:axId val="60736640"/>
        <c:scaling>
          <c:orientation val="minMax"/>
          <c:max val="799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 / 100kg</a:t>
                </a:r>
              </a:p>
            </c:rich>
          </c:tx>
          <c:layout>
            <c:manualLayout>
              <c:xMode val="edge"/>
              <c:yMode val="edge"/>
              <c:x val="7.9744816586921844E-3"/>
              <c:y val="0.43872820245295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726272"/>
        <c:crosses val="autoZero"/>
        <c:crossBetween val="between"/>
        <c:majorUnit val="100"/>
        <c:minorUnit val="20"/>
      </c:valAx>
      <c:spPr>
        <a:solidFill>
          <a:srgbClr val="FFFFCC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2089314194577347"/>
          <c:y val="0.16046081196372192"/>
          <c:w val="0.2232854864433812"/>
          <c:h val="7.3121294620781097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Development of the Community average market price for 
Heavy Lamb carcases</a:t>
            </a:r>
          </a:p>
        </c:rich>
      </c:tx>
      <c:layout>
        <c:manualLayout>
          <c:xMode val="edge"/>
          <c:yMode val="edge"/>
          <c:x val="0.15248796147672553"/>
          <c:y val="2.9065794741758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6468699839486"/>
          <c:y val="0.13494827928779099"/>
          <c:w val="0.8362760834670947"/>
          <c:h val="0.77231938300089609"/>
        </c:manualLayout>
      </c:layout>
      <c:lineChart>
        <c:grouping val="standard"/>
        <c:varyColors val="0"/>
        <c:ser>
          <c:idx val="4"/>
          <c:order val="0"/>
          <c:tx>
            <c:v>UK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Graphs!$A$105:$A$365</c:f>
              <c:strCache>
                <c:ptCount val="237"/>
                <c:pt idx="2">
                  <c:v>|</c:v>
                </c:pt>
                <c:pt idx="28">
                  <c:v>2009</c:v>
                </c:pt>
                <c:pt idx="54">
                  <c:v>|</c:v>
                </c:pt>
                <c:pt idx="80">
                  <c:v>2010</c:v>
                </c:pt>
                <c:pt idx="106">
                  <c:v>|</c:v>
                </c:pt>
                <c:pt idx="132">
                  <c:v>2011</c:v>
                </c:pt>
                <c:pt idx="158">
                  <c:v>|</c:v>
                </c:pt>
                <c:pt idx="184">
                  <c:v>2012</c:v>
                </c:pt>
                <c:pt idx="210">
                  <c:v>|</c:v>
                </c:pt>
                <c:pt idx="236">
                  <c:v>2013</c:v>
                </c:pt>
              </c:strCache>
            </c:strRef>
          </c:cat>
          <c:val>
            <c:numRef>
              <c:f>Graphs!$BO$105:$BO$365</c:f>
              <c:numCache>
                <c:formatCode>0.00</c:formatCode>
                <c:ptCount val="261"/>
                <c:pt idx="0">
                  <c:v>312.4828</c:v>
                </c:pt>
                <c:pt idx="1">
                  <c:v>302.99220000000003</c:v>
                </c:pt>
                <c:pt idx="2">
                  <c:v>325.57480000000004</c:v>
                </c:pt>
                <c:pt idx="3">
                  <c:v>368.24770000000001</c:v>
                </c:pt>
                <c:pt idx="4">
                  <c:v>385.04500000000002</c:v>
                </c:pt>
                <c:pt idx="5">
                  <c:v>372.2</c:v>
                </c:pt>
                <c:pt idx="6">
                  <c:v>374.0224</c:v>
                </c:pt>
                <c:pt idx="7">
                  <c:v>411.71340000000004</c:v>
                </c:pt>
                <c:pt idx="8">
                  <c:v>416.20609999999999</c:v>
                </c:pt>
                <c:pt idx="9">
                  <c:v>417.9049</c:v>
                </c:pt>
                <c:pt idx="10">
                  <c:v>411.48080000000004</c:v>
                </c:pt>
                <c:pt idx="11">
                  <c:v>409.12909999999999</c:v>
                </c:pt>
                <c:pt idx="12">
                  <c:v>403.01910000000004</c:v>
                </c:pt>
                <c:pt idx="13">
                  <c:v>400.53500000000003</c:v>
                </c:pt>
                <c:pt idx="14">
                  <c:v>418.02070000000003</c:v>
                </c:pt>
                <c:pt idx="15">
                  <c:v>442.93900000000002</c:v>
                </c:pt>
                <c:pt idx="16">
                  <c:v>456.36100000000005</c:v>
                </c:pt>
                <c:pt idx="17">
                  <c:v>463.84500000000003</c:v>
                </c:pt>
                <c:pt idx="18">
                  <c:v>467.2475</c:v>
                </c:pt>
                <c:pt idx="19">
                  <c:v>430.37400000000002</c:v>
                </c:pt>
                <c:pt idx="20">
                  <c:v>454.66320000000002</c:v>
                </c:pt>
                <c:pt idx="21">
                  <c:v>459.5111</c:v>
                </c:pt>
                <c:pt idx="22">
                  <c:v>495.1816</c:v>
                </c:pt>
                <c:pt idx="23">
                  <c:v>493.90190000000001</c:v>
                </c:pt>
                <c:pt idx="24">
                  <c:v>486.96040000000005</c:v>
                </c:pt>
                <c:pt idx="25">
                  <c:v>467.76190000000003</c:v>
                </c:pt>
                <c:pt idx="26">
                  <c:v>434.10860000000002</c:v>
                </c:pt>
                <c:pt idx="27">
                  <c:v>397.00229999999999</c:v>
                </c:pt>
                <c:pt idx="28">
                  <c:v>377.05130000000003</c:v>
                </c:pt>
                <c:pt idx="29">
                  <c:v>357.50400000000002</c:v>
                </c:pt>
                <c:pt idx="30">
                  <c:v>371.04640000000001</c:v>
                </c:pt>
                <c:pt idx="31">
                  <c:v>361.88720000000001</c:v>
                </c:pt>
                <c:pt idx="32">
                  <c:v>357.1515</c:v>
                </c:pt>
                <c:pt idx="33">
                  <c:v>365.63940000000002</c:v>
                </c:pt>
                <c:pt idx="34">
                  <c:v>377.73140000000001</c:v>
                </c:pt>
                <c:pt idx="35">
                  <c:v>374.86670000000004</c:v>
                </c:pt>
                <c:pt idx="36">
                  <c:v>368.72620000000001</c:v>
                </c:pt>
                <c:pt idx="37">
                  <c:v>362.99420000000003</c:v>
                </c:pt>
                <c:pt idx="38">
                  <c:v>363.35490000000004</c:v>
                </c:pt>
                <c:pt idx="39">
                  <c:v>363.79520000000002</c:v>
                </c:pt>
                <c:pt idx="40">
                  <c:v>350.5933</c:v>
                </c:pt>
                <c:pt idx="41">
                  <c:v>333.97180000000003</c:v>
                </c:pt>
                <c:pt idx="42">
                  <c:v>366.95210000000003</c:v>
                </c:pt>
                <c:pt idx="43">
                  <c:v>363.17580000000004</c:v>
                </c:pt>
                <c:pt idx="44">
                  <c:v>340.00120000000004</c:v>
                </c:pt>
                <c:pt idx="45">
                  <c:v>345.08789999999999</c:v>
                </c:pt>
                <c:pt idx="46">
                  <c:v>354.41310000000004</c:v>
                </c:pt>
                <c:pt idx="47">
                  <c:v>370.25940000000003</c:v>
                </c:pt>
                <c:pt idx="48">
                  <c:v>433.93819999999999</c:v>
                </c:pt>
                <c:pt idx="49">
                  <c:v>390.63240000000002</c:v>
                </c:pt>
                <c:pt idx="50">
                  <c:v>401.21320000000003</c:v>
                </c:pt>
                <c:pt idx="51">
                  <c:v>417.44920000000002</c:v>
                </c:pt>
                <c:pt idx="52">
                  <c:v>423.88100000000003</c:v>
                </c:pt>
                <c:pt idx="53">
                  <c:v>422.9479</c:v>
                </c:pt>
                <c:pt idx="54">
                  <c:v>467.59290000000004</c:v>
                </c:pt>
                <c:pt idx="55">
                  <c:v>464.63660000000004</c:v>
                </c:pt>
                <c:pt idx="56">
                  <c:v>484.42440000000005</c:v>
                </c:pt>
                <c:pt idx="57">
                  <c:v>464.96370000000002</c:v>
                </c:pt>
                <c:pt idx="58">
                  <c:v>476.68850000000003</c:v>
                </c:pt>
                <c:pt idx="59">
                  <c:v>479.43770000000001</c:v>
                </c:pt>
                <c:pt idx="60">
                  <c:v>467.52340000000004</c:v>
                </c:pt>
                <c:pt idx="61">
                  <c:v>468.0831</c:v>
                </c:pt>
                <c:pt idx="62">
                  <c:v>459.8064</c:v>
                </c:pt>
                <c:pt idx="63">
                  <c:v>450.92720000000003</c:v>
                </c:pt>
                <c:pt idx="64">
                  <c:v>450.78770000000003</c:v>
                </c:pt>
                <c:pt idx="65">
                  <c:v>454.45840000000004</c:v>
                </c:pt>
                <c:pt idx="66">
                  <c:v>459.9452</c:v>
                </c:pt>
                <c:pt idx="67">
                  <c:v>465.66800000000001</c:v>
                </c:pt>
                <c:pt idx="68">
                  <c:v>493.06260000000003</c:v>
                </c:pt>
                <c:pt idx="69">
                  <c:v>502.35550000000001</c:v>
                </c:pt>
                <c:pt idx="70">
                  <c:v>493.02890000000002</c:v>
                </c:pt>
                <c:pt idx="71">
                  <c:v>494.43080000000003</c:v>
                </c:pt>
                <c:pt idx="72">
                  <c:v>499.34180000000003</c:v>
                </c:pt>
                <c:pt idx="73">
                  <c:v>517.53629999999998</c:v>
                </c:pt>
                <c:pt idx="74">
                  <c:v>508.53230000000002</c:v>
                </c:pt>
                <c:pt idx="75">
                  <c:v>512.82810000000006</c:v>
                </c:pt>
                <c:pt idx="76">
                  <c:v>510.93390000000005</c:v>
                </c:pt>
                <c:pt idx="77">
                  <c:v>505.53090000000003</c:v>
                </c:pt>
                <c:pt idx="78">
                  <c:v>463.0915</c:v>
                </c:pt>
                <c:pt idx="79">
                  <c:v>442.50480000000005</c:v>
                </c:pt>
                <c:pt idx="80">
                  <c:v>437.74280000000005</c:v>
                </c:pt>
                <c:pt idx="81">
                  <c:v>412.22110000000004</c:v>
                </c:pt>
                <c:pt idx="82">
                  <c:v>413.97730000000001</c:v>
                </c:pt>
                <c:pt idx="83">
                  <c:v>420.65280000000001</c:v>
                </c:pt>
                <c:pt idx="84">
                  <c:v>436.51420000000002</c:v>
                </c:pt>
                <c:pt idx="85">
                  <c:v>441.78710000000001</c:v>
                </c:pt>
                <c:pt idx="86">
                  <c:v>452.94760000000002</c:v>
                </c:pt>
                <c:pt idx="87">
                  <c:v>443.19110000000001</c:v>
                </c:pt>
                <c:pt idx="88">
                  <c:v>436.5111</c:v>
                </c:pt>
                <c:pt idx="89">
                  <c:v>438.92320000000001</c:v>
                </c:pt>
                <c:pt idx="90">
                  <c:v>439.9778</c:v>
                </c:pt>
                <c:pt idx="91">
                  <c:v>423.40930000000003</c:v>
                </c:pt>
                <c:pt idx="92">
                  <c:v>418.9547</c:v>
                </c:pt>
                <c:pt idx="93">
                  <c:v>406.17560000000003</c:v>
                </c:pt>
                <c:pt idx="94">
                  <c:v>397.30810000000002</c:v>
                </c:pt>
                <c:pt idx="95">
                  <c:v>396.51620000000003</c:v>
                </c:pt>
                <c:pt idx="96">
                  <c:v>401.44170000000003</c:v>
                </c:pt>
                <c:pt idx="97">
                  <c:v>399.45870000000002</c:v>
                </c:pt>
                <c:pt idx="98">
                  <c:v>410.02379999999999</c:v>
                </c:pt>
                <c:pt idx="99">
                  <c:v>420.44050000000004</c:v>
                </c:pt>
                <c:pt idx="100">
                  <c:v>421.73670000000004</c:v>
                </c:pt>
                <c:pt idx="101">
                  <c:v>423.149</c:v>
                </c:pt>
                <c:pt idx="102">
                  <c:v>440.20550000000003</c:v>
                </c:pt>
                <c:pt idx="103">
                  <c:v>449.9538</c:v>
                </c:pt>
                <c:pt idx="104">
                  <c:v>452.0908</c:v>
                </c:pt>
                <c:pt idx="105">
                  <c:v>463.67160000000001</c:v>
                </c:pt>
                <c:pt idx="106">
                  <c:v>469.97490000000005</c:v>
                </c:pt>
                <c:pt idx="107">
                  <c:v>461.18010000000004</c:v>
                </c:pt>
                <c:pt idx="108">
                  <c:v>461.54220000000004</c:v>
                </c:pt>
                <c:pt idx="109">
                  <c:v>470.8184</c:v>
                </c:pt>
                <c:pt idx="110">
                  <c:v>455.87690000000003</c:v>
                </c:pt>
                <c:pt idx="111">
                  <c:v>458.83700000000005</c:v>
                </c:pt>
                <c:pt idx="112">
                  <c:v>462.43780000000004</c:v>
                </c:pt>
                <c:pt idx="113">
                  <c:v>473.54670000000004</c:v>
                </c:pt>
                <c:pt idx="114">
                  <c:v>476.16130000000004</c:v>
                </c:pt>
                <c:pt idx="115">
                  <c:v>484.93450000000001</c:v>
                </c:pt>
                <c:pt idx="116">
                  <c:v>498.23140000000001</c:v>
                </c:pt>
                <c:pt idx="117">
                  <c:v>517.56910000000005</c:v>
                </c:pt>
                <c:pt idx="118">
                  <c:v>526.46780000000001</c:v>
                </c:pt>
                <c:pt idx="119">
                  <c:v>530.61630000000002</c:v>
                </c:pt>
                <c:pt idx="120">
                  <c:v>550.9846</c:v>
                </c:pt>
                <c:pt idx="121">
                  <c:v>593.58270000000005</c:v>
                </c:pt>
                <c:pt idx="122" formatCode="#,##0.00">
                  <c:v>593.74740000000008</c:v>
                </c:pt>
                <c:pt idx="123" formatCode="#,##0.00">
                  <c:v>588.59249999999997</c:v>
                </c:pt>
                <c:pt idx="124" formatCode="#,##0.00">
                  <c:v>590.36279999999999</c:v>
                </c:pt>
                <c:pt idx="125" formatCode="#,##0.00">
                  <c:v>600.93389999999999</c:v>
                </c:pt>
                <c:pt idx="126" formatCode="#,##0.00">
                  <c:v>634.43169999999998</c:v>
                </c:pt>
                <c:pt idx="127" formatCode="#,##0.00">
                  <c:v>639.67780000000005</c:v>
                </c:pt>
                <c:pt idx="128" formatCode="#,##0.00">
                  <c:v>559.87940000000003</c:v>
                </c:pt>
                <c:pt idx="129" formatCode="#,##0.00">
                  <c:v>533.81849999999997</c:v>
                </c:pt>
                <c:pt idx="130" formatCode="#,##0.00">
                  <c:v>513.279</c:v>
                </c:pt>
                <c:pt idx="131" formatCode="#,##0.00">
                  <c:v>485.21180000000004</c:v>
                </c:pt>
                <c:pt idx="132" formatCode="#,##0.00">
                  <c:v>466.19460000000004</c:v>
                </c:pt>
                <c:pt idx="133" formatCode="#,##0.00">
                  <c:v>472.94920000000002</c:v>
                </c:pt>
                <c:pt idx="134" formatCode="#,##0.00">
                  <c:v>477.4665</c:v>
                </c:pt>
                <c:pt idx="135" formatCode="#,##0.00">
                  <c:v>470.72890000000001</c:v>
                </c:pt>
                <c:pt idx="136" formatCode="#,##0.00">
                  <c:v>464.91950000000003</c:v>
                </c:pt>
                <c:pt idx="137" formatCode="#,##0.00">
                  <c:v>471.70690000000002</c:v>
                </c:pt>
                <c:pt idx="138" formatCode="#,##0.00">
                  <c:v>452.75360000000001</c:v>
                </c:pt>
                <c:pt idx="139" formatCode="#,##0.00">
                  <c:v>452.00080000000003</c:v>
                </c:pt>
                <c:pt idx="140" formatCode="#,##0.00">
                  <c:v>450.16990000000004</c:v>
                </c:pt>
                <c:pt idx="141" formatCode="#,##0.00">
                  <c:v>438.20840000000004</c:v>
                </c:pt>
                <c:pt idx="142" formatCode="#,##0.00">
                  <c:v>441.15380000000005</c:v>
                </c:pt>
                <c:pt idx="143" formatCode="#,##0.00">
                  <c:v>434.68360000000001</c:v>
                </c:pt>
                <c:pt idx="144" formatCode="#,##0.00">
                  <c:v>434.1669</c:v>
                </c:pt>
                <c:pt idx="145" formatCode="#,##0.00">
                  <c:v>431.82680000000005</c:v>
                </c:pt>
                <c:pt idx="146" formatCode="#,##0.00">
                  <c:v>430.76660000000004</c:v>
                </c:pt>
                <c:pt idx="147" formatCode="#,##0.00">
                  <c:v>435.13160000000005</c:v>
                </c:pt>
                <c:pt idx="148" formatCode="#,##0.00">
                  <c:v>445.69130000000001</c:v>
                </c:pt>
                <c:pt idx="149" formatCode="#,##0.00">
                  <c:v>445.17920000000004</c:v>
                </c:pt>
                <c:pt idx="150" formatCode="#,##0.00">
                  <c:v>453.9674</c:v>
                </c:pt>
                <c:pt idx="151" formatCode="#,##0.00">
                  <c:v>461.11750000000001</c:v>
                </c:pt>
                <c:pt idx="152" formatCode="#,##0.00">
                  <c:v>475.74620000000004</c:v>
                </c:pt>
                <c:pt idx="153" formatCode="#,##0.00">
                  <c:v>496.03410000000002</c:v>
                </c:pt>
                <c:pt idx="154" formatCode="#,##0.00">
                  <c:v>506.07350000000002</c:v>
                </c:pt>
                <c:pt idx="155" formatCode="#,##0.00">
                  <c:v>528.39920000000006</c:v>
                </c:pt>
                <c:pt idx="156" formatCode="#,##0.00">
                  <c:v>544.89549999999997</c:v>
                </c:pt>
                <c:pt idx="157" formatCode="#,##0.00">
                  <c:v>535.471</c:v>
                </c:pt>
                <c:pt idx="158" formatCode="#,##0.00">
                  <c:v>543.7663</c:v>
                </c:pt>
                <c:pt idx="159" formatCode="#,##0.00">
                  <c:v>540.2441</c:v>
                </c:pt>
                <c:pt idx="160" formatCode="#,##0.00">
                  <c:v>531.25620000000004</c:v>
                </c:pt>
                <c:pt idx="161" formatCode="#,##0.00">
                  <c:v>523.47890000000007</c:v>
                </c:pt>
                <c:pt idx="162" formatCode="#,##0.00">
                  <c:v>522.20740000000001</c:v>
                </c:pt>
                <c:pt idx="163" formatCode="#,##0.00">
                  <c:v>526.34260000000006</c:v>
                </c:pt>
                <c:pt idx="164" formatCode="#,##0.00">
                  <c:v>525.35649999999998</c:v>
                </c:pt>
                <c:pt idx="165" formatCode="#,##0.00">
                  <c:v>526.78300000000002</c:v>
                </c:pt>
                <c:pt idx="166" formatCode="#,##0.00">
                  <c:v>520.92140000000006</c:v>
                </c:pt>
                <c:pt idx="167" formatCode="#,##0.00">
                  <c:v>520.67280000000005</c:v>
                </c:pt>
                <c:pt idx="168" formatCode="#,##0.00">
                  <c:v>525.55330000000004</c:v>
                </c:pt>
                <c:pt idx="169" formatCode="#,##0.00">
                  <c:v>530.19280000000003</c:v>
                </c:pt>
                <c:pt idx="170" formatCode="#,##0.00">
                  <c:v>547.19950000000006</c:v>
                </c:pt>
                <c:pt idx="171" formatCode="#,##0.00">
                  <c:v>560.85239999999999</c:v>
                </c:pt>
                <c:pt idx="172" formatCode="#,##0.00">
                  <c:v>561.53530000000001</c:v>
                </c:pt>
                <c:pt idx="173" formatCode="#,##0.00">
                  <c:v>562.43430000000001</c:v>
                </c:pt>
                <c:pt idx="174" formatCode="#,##0.00">
                  <c:v>565.22829999999999</c:v>
                </c:pt>
                <c:pt idx="175" formatCode="#,##0.00">
                  <c:v>523.04579999999999</c:v>
                </c:pt>
                <c:pt idx="176" formatCode="#,##0.00">
                  <c:v>511.637</c:v>
                </c:pt>
                <c:pt idx="177" formatCode="#,##0.00">
                  <c:v>533.51300000000003</c:v>
                </c:pt>
                <c:pt idx="178" formatCode="#,##0.00">
                  <c:v>539.93560000000002</c:v>
                </c:pt>
                <c:pt idx="179" formatCode="#,##0.00">
                  <c:v>538.45630000000006</c:v>
                </c:pt>
                <c:pt idx="180" formatCode="#,##0.00">
                  <c:v>493.0154</c:v>
                </c:pt>
                <c:pt idx="181" formatCode="#,##0.00">
                  <c:v>499.16</c:v>
                </c:pt>
                <c:pt idx="182" formatCode="#,##0.00">
                  <c:v>518.23199999999997</c:v>
                </c:pt>
                <c:pt idx="183" formatCode="#,##0.00">
                  <c:v>532.81700000000001</c:v>
                </c:pt>
                <c:pt idx="184" formatCode="#,##0.00">
                  <c:v>528.73140000000001</c:v>
                </c:pt>
                <c:pt idx="185" formatCode="#,##0.00">
                  <c:v>502.5172</c:v>
                </c:pt>
                <c:pt idx="186" formatCode="#,##0.00">
                  <c:v>509.3254</c:v>
                </c:pt>
                <c:pt idx="187" formatCode="#,##0.00">
                  <c:v>533.85159999999996</c:v>
                </c:pt>
                <c:pt idx="188" formatCode="#,##0.00">
                  <c:v>540.1173</c:v>
                </c:pt>
                <c:pt idx="189" formatCode="#,##0.00">
                  <c:v>530.81370000000004</c:v>
                </c:pt>
                <c:pt idx="190" formatCode="#,##0.00">
                  <c:v>505.43450000000001</c:v>
                </c:pt>
                <c:pt idx="191" formatCode="#,##0.00">
                  <c:v>530.3777</c:v>
                </c:pt>
                <c:pt idx="192" formatCode="#,##0.00">
                  <c:v>528.95100000000002</c:v>
                </c:pt>
                <c:pt idx="193" formatCode="#,##0.00">
                  <c:v>518.63919999999996</c:v>
                </c:pt>
                <c:pt idx="194" formatCode="#,##0.00">
                  <c:v>513.07830000000001</c:v>
                </c:pt>
                <c:pt idx="195" formatCode="#,##0.00">
                  <c:v>495.88529999999997</c:v>
                </c:pt>
                <c:pt idx="196" formatCode="#,##0.00">
                  <c:v>475.00299999999999</c:v>
                </c:pt>
                <c:pt idx="197" formatCode="#,##0.00">
                  <c:v>469.53699999999998</c:v>
                </c:pt>
                <c:pt idx="198" formatCode="#,##0.00">
                  <c:v>451.62819999999999</c:v>
                </c:pt>
                <c:pt idx="199" formatCode="#,##0.00">
                  <c:v>447.20589999999999</c:v>
                </c:pt>
                <c:pt idx="200" formatCode="#,##0.00">
                  <c:v>445.65980000000002</c:v>
                </c:pt>
                <c:pt idx="201" formatCode="#,##0.00">
                  <c:v>446.471</c:v>
                </c:pt>
                <c:pt idx="202" formatCode="#,##0.00">
                  <c:v>439.42189999999999</c:v>
                </c:pt>
                <c:pt idx="203" formatCode="#,##0.00">
                  <c:v>447.05470000000003</c:v>
                </c:pt>
                <c:pt idx="204" formatCode="#,##0.00">
                  <c:v>447.21879999999999</c:v>
                </c:pt>
                <c:pt idx="205" formatCode="#,##0.00">
                  <c:v>431.63499999999999</c:v>
                </c:pt>
                <c:pt idx="206" formatCode="#,##0.00">
                  <c:v>433.0573</c:v>
                </c:pt>
                <c:pt idx="207" formatCode="#,##0.00">
                  <c:v>438.20209999999997</c:v>
                </c:pt>
                <c:pt idx="208" formatCode="#,##0.00">
                  <c:v>435.45139999999998</c:v>
                </c:pt>
                <c:pt idx="209" formatCode="#,##0.00">
                  <c:v>414.51819999999998</c:v>
                </c:pt>
                <c:pt idx="210" formatCode="#,##0.00">
                  <c:v>412.69940000000003</c:v>
                </c:pt>
                <c:pt idx="211" formatCode="#,##0.00">
                  <c:v>407.6703</c:v>
                </c:pt>
                <c:pt idx="212" formatCode="#,##0.00">
                  <c:v>406.34050000000002</c:v>
                </c:pt>
                <c:pt idx="213" formatCode="#,##0.00">
                  <c:v>390.50700000000001</c:v>
                </c:pt>
                <c:pt idx="214" formatCode="#,##0.00">
                  <c:v>392.9846</c:v>
                </c:pt>
                <c:pt idx="215" formatCode="#,##0.00">
                  <c:v>386.65620000000001</c:v>
                </c:pt>
                <c:pt idx="216" formatCode="#,##0.00">
                  <c:v>400.63099999999997</c:v>
                </c:pt>
                <c:pt idx="217" formatCode="#,##0.00">
                  <c:v>416.86290000000002</c:v>
                </c:pt>
                <c:pt idx="218" formatCode="#,##0.00">
                  <c:v>418.5976</c:v>
                </c:pt>
                <c:pt idx="219" formatCode="#,##0.00">
                  <c:v>426.8365</c:v>
                </c:pt>
                <c:pt idx="220" formatCode="#,##0.00">
                  <c:v>462.22699999999998</c:v>
                </c:pt>
                <c:pt idx="221" formatCode="#,##0.00">
                  <c:v>492.38099999999997</c:v>
                </c:pt>
                <c:pt idx="222" formatCode="#,##0.00">
                  <c:v>528.45320000000004</c:v>
                </c:pt>
                <c:pt idx="223" formatCode="#,##0.00">
                  <c:v>527.72069999999997</c:v>
                </c:pt>
                <c:pt idx="224" formatCode="#,##0.00">
                  <c:v>533.50199999999995</c:v>
                </c:pt>
                <c:pt idx="225" formatCode="#,##0.00">
                  <c:v>548.95100000000002</c:v>
                </c:pt>
                <c:pt idx="226" formatCode="#,##0.00">
                  <c:v>530.76580000000001</c:v>
                </c:pt>
                <c:pt idx="227" formatCode="#,##0.00">
                  <c:v>539.35829999999999</c:v>
                </c:pt>
                <c:pt idx="228" formatCode="#,##0.00">
                  <c:v>555.71360000000004</c:v>
                </c:pt>
                <c:pt idx="229" formatCode="#,##0.00">
                  <c:v>573.73569999999995</c:v>
                </c:pt>
                <c:pt idx="230" formatCode="#,##0.00">
                  <c:v>587.95529999999997</c:v>
                </c:pt>
                <c:pt idx="231" formatCode="#,##0.00">
                  <c:v>583.31380000000001</c:v>
                </c:pt>
                <c:pt idx="255" formatCode="General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Heavy lambEU 27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Graphs!$A$105:$A$365</c:f>
              <c:strCache>
                <c:ptCount val="237"/>
                <c:pt idx="2">
                  <c:v>|</c:v>
                </c:pt>
                <c:pt idx="28">
                  <c:v>2009</c:v>
                </c:pt>
                <c:pt idx="54">
                  <c:v>|</c:v>
                </c:pt>
                <c:pt idx="80">
                  <c:v>2010</c:v>
                </c:pt>
                <c:pt idx="106">
                  <c:v>|</c:v>
                </c:pt>
                <c:pt idx="132">
                  <c:v>2011</c:v>
                </c:pt>
                <c:pt idx="158">
                  <c:v>|</c:v>
                </c:pt>
                <c:pt idx="184">
                  <c:v>2012</c:v>
                </c:pt>
                <c:pt idx="210">
                  <c:v>|</c:v>
                </c:pt>
                <c:pt idx="236">
                  <c:v>2013</c:v>
                </c:pt>
              </c:strCache>
            </c:strRef>
          </c:cat>
          <c:val>
            <c:numRef>
              <c:f>Graphs!$D$105:$D$365</c:f>
              <c:numCache>
                <c:formatCode>0.00</c:formatCode>
                <c:ptCount val="261"/>
                <c:pt idx="0">
                  <c:v>377.06290000000001</c:v>
                </c:pt>
                <c:pt idx="1">
                  <c:v>374.76249999999999</c:v>
                </c:pt>
                <c:pt idx="2">
                  <c:v>384.48810000000003</c:v>
                </c:pt>
                <c:pt idx="3">
                  <c:v>401.0616</c:v>
                </c:pt>
                <c:pt idx="4">
                  <c:v>408.08850000000001</c:v>
                </c:pt>
                <c:pt idx="5">
                  <c:v>402.2414</c:v>
                </c:pt>
                <c:pt idx="6">
                  <c:v>403.2285</c:v>
                </c:pt>
                <c:pt idx="7">
                  <c:v>416.95749999999998</c:v>
                </c:pt>
                <c:pt idx="8">
                  <c:v>416.6549</c:v>
                </c:pt>
                <c:pt idx="9">
                  <c:v>415.87900000000002</c:v>
                </c:pt>
                <c:pt idx="10">
                  <c:v>412.03210000000001</c:v>
                </c:pt>
                <c:pt idx="11">
                  <c:v>410.98850000000004</c:v>
                </c:pt>
                <c:pt idx="12">
                  <c:v>407.82350000000002</c:v>
                </c:pt>
                <c:pt idx="13">
                  <c:v>408.63470000000001</c:v>
                </c:pt>
                <c:pt idx="14">
                  <c:v>420.79349999999999</c:v>
                </c:pt>
                <c:pt idx="15">
                  <c:v>436.87330000000003</c:v>
                </c:pt>
                <c:pt idx="16">
                  <c:v>442.45610000000005</c:v>
                </c:pt>
                <c:pt idx="17">
                  <c:v>444.7978</c:v>
                </c:pt>
                <c:pt idx="18">
                  <c:v>447.16770000000002</c:v>
                </c:pt>
                <c:pt idx="19">
                  <c:v>425.92150000000004</c:v>
                </c:pt>
                <c:pt idx="20">
                  <c:v>437.06280000000004</c:v>
                </c:pt>
                <c:pt idx="21">
                  <c:v>440.80720000000002</c:v>
                </c:pt>
                <c:pt idx="22">
                  <c:v>456.62370000000004</c:v>
                </c:pt>
                <c:pt idx="23">
                  <c:v>453.96110000000004</c:v>
                </c:pt>
                <c:pt idx="24">
                  <c:v>448.572</c:v>
                </c:pt>
                <c:pt idx="25">
                  <c:v>441.58570000000003</c:v>
                </c:pt>
                <c:pt idx="26">
                  <c:v>422.26030000000003</c:v>
                </c:pt>
                <c:pt idx="27">
                  <c:v>403.9264</c:v>
                </c:pt>
                <c:pt idx="28">
                  <c:v>392.6026</c:v>
                </c:pt>
                <c:pt idx="29">
                  <c:v>383.82070000000004</c:v>
                </c:pt>
                <c:pt idx="30">
                  <c:v>389.5489</c:v>
                </c:pt>
                <c:pt idx="31">
                  <c:v>384.73180000000002</c:v>
                </c:pt>
                <c:pt idx="32">
                  <c:v>379.9581</c:v>
                </c:pt>
                <c:pt idx="33">
                  <c:v>382.59590000000003</c:v>
                </c:pt>
                <c:pt idx="34">
                  <c:v>388.4871</c:v>
                </c:pt>
                <c:pt idx="35">
                  <c:v>388.11760000000004</c:v>
                </c:pt>
                <c:pt idx="36">
                  <c:v>387.75550000000004</c:v>
                </c:pt>
                <c:pt idx="37">
                  <c:v>387.32370000000003</c:v>
                </c:pt>
                <c:pt idx="38">
                  <c:v>388.3877</c:v>
                </c:pt>
                <c:pt idx="39">
                  <c:v>390.4239</c:v>
                </c:pt>
                <c:pt idx="40">
                  <c:v>385.88420000000002</c:v>
                </c:pt>
                <c:pt idx="41">
                  <c:v>372.88420000000002</c:v>
                </c:pt>
                <c:pt idx="42">
                  <c:v>386.53739999999999</c:v>
                </c:pt>
                <c:pt idx="43">
                  <c:v>394.78050000000002</c:v>
                </c:pt>
                <c:pt idx="44">
                  <c:v>378.11920000000003</c:v>
                </c:pt>
                <c:pt idx="45">
                  <c:v>380.1721</c:v>
                </c:pt>
                <c:pt idx="46">
                  <c:v>384.25120000000004</c:v>
                </c:pt>
                <c:pt idx="47">
                  <c:v>394.01830000000001</c:v>
                </c:pt>
                <c:pt idx="48">
                  <c:v>425.49460000000005</c:v>
                </c:pt>
                <c:pt idx="49">
                  <c:v>409.9785</c:v>
                </c:pt>
                <c:pt idx="50">
                  <c:v>411.45510000000002</c:v>
                </c:pt>
                <c:pt idx="51">
                  <c:v>422.52880000000005</c:v>
                </c:pt>
                <c:pt idx="52">
                  <c:v>427.09249999999997</c:v>
                </c:pt>
                <c:pt idx="53">
                  <c:v>429.76170000000002</c:v>
                </c:pt>
                <c:pt idx="54">
                  <c:v>449.19970000000001</c:v>
                </c:pt>
                <c:pt idx="55">
                  <c:v>446.57730000000004</c:v>
                </c:pt>
                <c:pt idx="56">
                  <c:v>455.99370000000005</c:v>
                </c:pt>
                <c:pt idx="57">
                  <c:v>443.41450000000003</c:v>
                </c:pt>
                <c:pt idx="58">
                  <c:v>444.6157</c:v>
                </c:pt>
                <c:pt idx="59">
                  <c:v>444.35970000000003</c:v>
                </c:pt>
                <c:pt idx="60">
                  <c:v>438.92270000000002</c:v>
                </c:pt>
                <c:pt idx="61">
                  <c:v>434.66540000000003</c:v>
                </c:pt>
                <c:pt idx="62">
                  <c:v>435.92060000000004</c:v>
                </c:pt>
                <c:pt idx="63">
                  <c:v>432.10580000000004</c:v>
                </c:pt>
                <c:pt idx="64">
                  <c:v>434.50290000000001</c:v>
                </c:pt>
                <c:pt idx="65">
                  <c:v>441.2885</c:v>
                </c:pt>
                <c:pt idx="66">
                  <c:v>446.3931</c:v>
                </c:pt>
                <c:pt idx="67">
                  <c:v>452.27360000000004</c:v>
                </c:pt>
                <c:pt idx="68">
                  <c:v>464.60930000000002</c:v>
                </c:pt>
                <c:pt idx="69">
                  <c:v>467.89450000000005</c:v>
                </c:pt>
                <c:pt idx="70">
                  <c:v>461.9391</c:v>
                </c:pt>
                <c:pt idx="71">
                  <c:v>462.04180000000002</c:v>
                </c:pt>
                <c:pt idx="72">
                  <c:v>461.49630000000002</c:v>
                </c:pt>
                <c:pt idx="73">
                  <c:v>468.18870000000004</c:v>
                </c:pt>
                <c:pt idx="74">
                  <c:v>464.81890000000004</c:v>
                </c:pt>
                <c:pt idx="75">
                  <c:v>461.47110000000004</c:v>
                </c:pt>
                <c:pt idx="76">
                  <c:v>460.3553</c:v>
                </c:pt>
                <c:pt idx="77">
                  <c:v>456.97110000000004</c:v>
                </c:pt>
                <c:pt idx="78">
                  <c:v>436.92750000000001</c:v>
                </c:pt>
                <c:pt idx="79">
                  <c:v>423.64120000000003</c:v>
                </c:pt>
                <c:pt idx="80">
                  <c:v>420.19330000000002</c:v>
                </c:pt>
                <c:pt idx="81">
                  <c:v>408.52960000000002</c:v>
                </c:pt>
                <c:pt idx="82">
                  <c:v>410.06960000000004</c:v>
                </c:pt>
                <c:pt idx="83" formatCode="#,##0.00">
                  <c:v>412.25230000000005</c:v>
                </c:pt>
                <c:pt idx="84" formatCode="#,##0.00">
                  <c:v>420.26130000000001</c:v>
                </c:pt>
                <c:pt idx="85" formatCode="#,##0.00">
                  <c:v>423.28700000000003</c:v>
                </c:pt>
                <c:pt idx="86" formatCode="#,##0.00">
                  <c:v>430.50060000000002</c:v>
                </c:pt>
                <c:pt idx="87" formatCode="#,##0.00">
                  <c:v>427.05670000000003</c:v>
                </c:pt>
                <c:pt idx="88" formatCode="#,##0.00">
                  <c:v>425.21710000000002</c:v>
                </c:pt>
                <c:pt idx="89" formatCode="#,##0.00">
                  <c:v>428.1336</c:v>
                </c:pt>
                <c:pt idx="90" formatCode="#,##0.00">
                  <c:v>428.86310000000003</c:v>
                </c:pt>
                <c:pt idx="91" formatCode="#,##0.00">
                  <c:v>421.00350000000003</c:v>
                </c:pt>
                <c:pt idx="92" formatCode="#,##0.00">
                  <c:v>418.6112</c:v>
                </c:pt>
                <c:pt idx="93" formatCode="#,##0.00">
                  <c:v>413.52930000000003</c:v>
                </c:pt>
                <c:pt idx="94" formatCode="#,##0.00">
                  <c:v>405.9667</c:v>
                </c:pt>
                <c:pt idx="95" formatCode="#,##0.00">
                  <c:v>406.6123</c:v>
                </c:pt>
                <c:pt idx="96" formatCode="#,##0.00">
                  <c:v>410.69080000000002</c:v>
                </c:pt>
                <c:pt idx="97" formatCode="#,##0.00">
                  <c:v>411.06950000000001</c:v>
                </c:pt>
                <c:pt idx="98" formatCode="#,##0.00">
                  <c:v>416.9194</c:v>
                </c:pt>
                <c:pt idx="99" formatCode="#,##0.00">
                  <c:v>425.10250000000002</c:v>
                </c:pt>
                <c:pt idx="100" formatCode="#,##0.00">
                  <c:v>427.06360000000001</c:v>
                </c:pt>
                <c:pt idx="101" formatCode="#,##0.00">
                  <c:v>427.12620000000004</c:v>
                </c:pt>
                <c:pt idx="102" formatCode="#,##0.00">
                  <c:v>437.36080000000004</c:v>
                </c:pt>
                <c:pt idx="103" formatCode="#,##0.00">
                  <c:v>440.12510000000003</c:v>
                </c:pt>
                <c:pt idx="104" formatCode="#,##0.00">
                  <c:v>445.44</c:v>
                </c:pt>
                <c:pt idx="105" formatCode="#,##0.00">
                  <c:v>451.46690000000001</c:v>
                </c:pt>
                <c:pt idx="106" formatCode="#,##0.00">
                  <c:v>450.61080000000004</c:v>
                </c:pt>
                <c:pt idx="107" formatCode="#,##0.00">
                  <c:v>463.91580000000005</c:v>
                </c:pt>
                <c:pt idx="108" formatCode="#,##0.00">
                  <c:v>461.4178</c:v>
                </c:pt>
                <c:pt idx="109" formatCode="#,##0.00">
                  <c:v>464.76580000000001</c:v>
                </c:pt>
                <c:pt idx="110" formatCode="#,##0.00">
                  <c:v>456.00130000000001</c:v>
                </c:pt>
                <c:pt idx="111" formatCode="#,##0.00">
                  <c:v>458.65790000000004</c:v>
                </c:pt>
                <c:pt idx="112" formatCode="#,##0.00">
                  <c:v>461.83770000000004</c:v>
                </c:pt>
                <c:pt idx="113" formatCode="#,##0.00">
                  <c:v>469.7099</c:v>
                </c:pt>
                <c:pt idx="114" formatCode="#,##0.00">
                  <c:v>481.61660000000001</c:v>
                </c:pt>
                <c:pt idx="115" formatCode="#,##0.00">
                  <c:v>478.80580000000003</c:v>
                </c:pt>
                <c:pt idx="116" formatCode="#,##0.00">
                  <c:v>488.23270000000002</c:v>
                </c:pt>
                <c:pt idx="117" formatCode="#,##0.00">
                  <c:v>501.06350000000003</c:v>
                </c:pt>
                <c:pt idx="118" formatCode="#,##0.00">
                  <c:v>508.983</c:v>
                </c:pt>
                <c:pt idx="119" formatCode="#,##0.00">
                  <c:v>514.13880000000006</c:v>
                </c:pt>
                <c:pt idx="120" formatCode="#,##0.00">
                  <c:v>528.78050000000007</c:v>
                </c:pt>
                <c:pt idx="121" formatCode="#,##0.00">
                  <c:v>556.22739999999999</c:v>
                </c:pt>
                <c:pt idx="122" formatCode="#,##0.00">
                  <c:v>559.21490000000006</c:v>
                </c:pt>
                <c:pt idx="123" formatCode="#,##0.00">
                  <c:v>555.9461</c:v>
                </c:pt>
                <c:pt idx="124" formatCode="#,##0.00">
                  <c:v>558.37470000000008</c:v>
                </c:pt>
                <c:pt idx="125" formatCode="#,##0.00">
                  <c:v>562.92899999999997</c:v>
                </c:pt>
                <c:pt idx="126" formatCode="#,##0.00">
                  <c:v>577.29489999999998</c:v>
                </c:pt>
                <c:pt idx="127" formatCode="#,##0.00">
                  <c:v>576.47130000000004</c:v>
                </c:pt>
                <c:pt idx="128" formatCode="#,##0.00">
                  <c:v>533.11990000000003</c:v>
                </c:pt>
                <c:pt idx="129" formatCode="#,##0.00">
                  <c:v>517.53960000000006</c:v>
                </c:pt>
                <c:pt idx="130" formatCode="#,##0.00">
                  <c:v>504.09430000000003</c:v>
                </c:pt>
                <c:pt idx="131" formatCode="#,##0.00">
                  <c:v>486.47750000000002</c:v>
                </c:pt>
                <c:pt idx="132" formatCode="#,##0.00">
                  <c:v>473.43080000000003</c:v>
                </c:pt>
                <c:pt idx="133" formatCode="#,##0.00">
                  <c:v>476.75110000000001</c:v>
                </c:pt>
                <c:pt idx="134" formatCode="#,##0.00">
                  <c:v>477.65140000000002</c:v>
                </c:pt>
                <c:pt idx="135" formatCode="#,##0.00">
                  <c:v>473.11760000000004</c:v>
                </c:pt>
                <c:pt idx="136" formatCode="#,##0.00">
                  <c:v>469.74870000000004</c:v>
                </c:pt>
                <c:pt idx="137" formatCode="#,##0.00">
                  <c:v>473.12569999999999</c:v>
                </c:pt>
                <c:pt idx="138" formatCode="#,##0.00">
                  <c:v>463.78250000000003</c:v>
                </c:pt>
                <c:pt idx="139" formatCode="#,##0.00">
                  <c:v>463.13650000000001</c:v>
                </c:pt>
                <c:pt idx="140" formatCode="#,##0.00">
                  <c:v>464.77800000000002</c:v>
                </c:pt>
                <c:pt idx="141" formatCode="#,##0.00">
                  <c:v>459.0444</c:v>
                </c:pt>
                <c:pt idx="142" formatCode="#,##0.00">
                  <c:v>460.77460000000002</c:v>
                </c:pt>
                <c:pt idx="143" formatCode="#,##0.00">
                  <c:v>458.27499999999998</c:v>
                </c:pt>
                <c:pt idx="144" formatCode="#,##0.00">
                  <c:v>457.69580000000002</c:v>
                </c:pt>
                <c:pt idx="145" formatCode="#,##0.00">
                  <c:v>456.48420000000004</c:v>
                </c:pt>
                <c:pt idx="146" formatCode="#,##0.00">
                  <c:v>458.85120000000001</c:v>
                </c:pt>
                <c:pt idx="147" formatCode="#,##0.00">
                  <c:v>461.61560000000003</c:v>
                </c:pt>
                <c:pt idx="148" formatCode="#,##0.00">
                  <c:v>469.6832</c:v>
                </c:pt>
                <c:pt idx="149" formatCode="#,##0.00">
                  <c:v>470.51740000000001</c:v>
                </c:pt>
                <c:pt idx="150" formatCode="#,##0.00">
                  <c:v>476.7851</c:v>
                </c:pt>
                <c:pt idx="151" formatCode="#,##0.00">
                  <c:v>481.26240000000001</c:v>
                </c:pt>
                <c:pt idx="152" formatCode="#,##0.00">
                  <c:v>488.79680000000002</c:v>
                </c:pt>
                <c:pt idx="153" formatCode="#,##0.00">
                  <c:v>499.00470000000001</c:v>
                </c:pt>
                <c:pt idx="154" formatCode="#,##0.00">
                  <c:v>505.2482</c:v>
                </c:pt>
                <c:pt idx="155" formatCode="#,##0.00">
                  <c:v>517.96680000000003</c:v>
                </c:pt>
                <c:pt idx="156" formatCode="#,##0.00">
                  <c:v>526.01170000000002</c:v>
                </c:pt>
                <c:pt idx="157" formatCode="#,##0.00">
                  <c:v>524.38850000000002</c:v>
                </c:pt>
                <c:pt idx="158" formatCode="#,##0.00">
                  <c:v>529.52650000000006</c:v>
                </c:pt>
                <c:pt idx="159" formatCode="#,##0.00">
                  <c:v>525.71469999999999</c:v>
                </c:pt>
                <c:pt idx="160" formatCode="#,##0.00">
                  <c:v>518.92529999999999</c:v>
                </c:pt>
                <c:pt idx="161" formatCode="#,##0.00">
                  <c:v>513.82380000000001</c:v>
                </c:pt>
                <c:pt idx="162" formatCode="#,##0.00">
                  <c:v>512.351</c:v>
                </c:pt>
                <c:pt idx="163" formatCode="#,##0.00">
                  <c:v>514.71379999999999</c:v>
                </c:pt>
                <c:pt idx="164" formatCode="#,##0.00">
                  <c:v>513.9556</c:v>
                </c:pt>
                <c:pt idx="165" formatCode="#,##0.00">
                  <c:v>512.46210000000008</c:v>
                </c:pt>
                <c:pt idx="166" formatCode="#,##0.00">
                  <c:v>509.81690000000003</c:v>
                </c:pt>
                <c:pt idx="167" formatCode="#,##0.00">
                  <c:v>511.66110000000003</c:v>
                </c:pt>
                <c:pt idx="168" formatCode="#,##0.00">
                  <c:v>514.59960000000001</c:v>
                </c:pt>
                <c:pt idx="169" formatCode="#,##0.00">
                  <c:v>520.0856</c:v>
                </c:pt>
                <c:pt idx="170" formatCode="#,##0.00">
                  <c:v>530.59220000000005</c:v>
                </c:pt>
                <c:pt idx="171" formatCode="#,##0.00">
                  <c:v>540.58609999999999</c:v>
                </c:pt>
                <c:pt idx="172" formatCode="#,##0.00">
                  <c:v>542.89850000000001</c:v>
                </c:pt>
                <c:pt idx="173" formatCode="#,##0.00">
                  <c:v>542.63130000000001</c:v>
                </c:pt>
                <c:pt idx="174" formatCode="#,##0.00">
                  <c:v>539.74540000000002</c:v>
                </c:pt>
                <c:pt idx="175" formatCode="#,##0.00">
                  <c:v>521.23950000000002</c:v>
                </c:pt>
                <c:pt idx="176" formatCode="#,##0.00">
                  <c:v>511.6438</c:v>
                </c:pt>
                <c:pt idx="177" formatCode="#,##0.00">
                  <c:v>519.78530000000001</c:v>
                </c:pt>
                <c:pt idx="178" formatCode="#,##0.00">
                  <c:v>521.03750000000002</c:v>
                </c:pt>
                <c:pt idx="179" formatCode="#,##0.00">
                  <c:v>516.36990000000003</c:v>
                </c:pt>
                <c:pt idx="180" formatCode="#,##0.00">
                  <c:v>491.72030000000001</c:v>
                </c:pt>
                <c:pt idx="181" formatCode="#,##0.00">
                  <c:v>491.3503</c:v>
                </c:pt>
                <c:pt idx="182" formatCode="#,##0.00">
                  <c:v>500.20660000000004</c:v>
                </c:pt>
                <c:pt idx="183" formatCode="#,##0.00">
                  <c:v>506.21140000000003</c:v>
                </c:pt>
                <c:pt idx="184" formatCode="#,##0.00">
                  <c:v>503.101</c:v>
                </c:pt>
                <c:pt idx="185" formatCode="#,##0.00">
                  <c:v>489.87020000000001</c:v>
                </c:pt>
                <c:pt idx="186" formatCode="#,##0.00">
                  <c:v>493.67149999999998</c:v>
                </c:pt>
                <c:pt idx="187" formatCode="#,##0.00">
                  <c:v>506.48630000000003</c:v>
                </c:pt>
                <c:pt idx="188" formatCode="#,##0.00">
                  <c:v>511.1069</c:v>
                </c:pt>
                <c:pt idx="189" formatCode="#,##0.00">
                  <c:v>507.38490000000002</c:v>
                </c:pt>
                <c:pt idx="190" formatCode="#,##0.00">
                  <c:v>494.08499999999998</c:v>
                </c:pt>
                <c:pt idx="191" formatCode="#,##0.00">
                  <c:v>509.47250000000003</c:v>
                </c:pt>
                <c:pt idx="192" formatCode="#,##0.00">
                  <c:v>510.64260000000002</c:v>
                </c:pt>
                <c:pt idx="193" formatCode="#,##0.00">
                  <c:v>505.78320000000002</c:v>
                </c:pt>
                <c:pt idx="194" formatCode="#,##0.00">
                  <c:v>502.05309999999997</c:v>
                </c:pt>
                <c:pt idx="195" formatCode="#,##0.00">
                  <c:v>493.88569999999999</c:v>
                </c:pt>
                <c:pt idx="196" formatCode="#,##0.00">
                  <c:v>484.41629999999998</c:v>
                </c:pt>
                <c:pt idx="197" formatCode="#,##0.00">
                  <c:v>483.06400000000002</c:v>
                </c:pt>
                <c:pt idx="198" formatCode="#,##0.00">
                  <c:v>474.6035</c:v>
                </c:pt>
                <c:pt idx="199" formatCode="#,##0.00">
                  <c:v>474.87619999999998</c:v>
                </c:pt>
                <c:pt idx="200" formatCode="#,##0.00">
                  <c:v>473.99029999999999</c:v>
                </c:pt>
                <c:pt idx="201" formatCode="#,##0.00">
                  <c:v>470.24990000000003</c:v>
                </c:pt>
                <c:pt idx="202" formatCode="#,##0.00">
                  <c:v>469.75479999999999</c:v>
                </c:pt>
                <c:pt idx="203" formatCode="#,##0.00">
                  <c:v>470.47699999999998</c:v>
                </c:pt>
                <c:pt idx="204" formatCode="#,##0.00">
                  <c:v>469.59280000000001</c:v>
                </c:pt>
                <c:pt idx="205" formatCode="#,##0.00">
                  <c:v>462.42919999999998</c:v>
                </c:pt>
                <c:pt idx="206" formatCode="#,##0.00">
                  <c:v>462.49869999999999</c:v>
                </c:pt>
                <c:pt idx="207" formatCode="#,##0.00">
                  <c:v>463.33370000000002</c:v>
                </c:pt>
                <c:pt idx="208" formatCode="#,##0.00">
                  <c:v>462.97899999999998</c:v>
                </c:pt>
                <c:pt idx="209" formatCode="#,##0.00">
                  <c:v>453.4271</c:v>
                </c:pt>
                <c:pt idx="210" formatCode="#,##0.00">
                  <c:v>453.4246</c:v>
                </c:pt>
                <c:pt idx="211" formatCode="#,##0.00">
                  <c:v>445.24187814000004</c:v>
                </c:pt>
                <c:pt idx="212" formatCode="#,##0.00">
                  <c:v>437.79851387999997</c:v>
                </c:pt>
                <c:pt idx="213" formatCode="#,##0.00">
                  <c:v>426.58709961</c:v>
                </c:pt>
                <c:pt idx="214" formatCode="#,##0.00">
                  <c:v>428.15721286000002</c:v>
                </c:pt>
                <c:pt idx="215" formatCode="#,##0.00">
                  <c:v>419.55182870000004</c:v>
                </c:pt>
                <c:pt idx="216" formatCode="#,##0.00">
                  <c:v>428.55780142000003</c:v>
                </c:pt>
                <c:pt idx="217" formatCode="#,##0.00">
                  <c:v>431.62529814000004</c:v>
                </c:pt>
                <c:pt idx="218" formatCode="#,##0.00">
                  <c:v>434.45061171999993</c:v>
                </c:pt>
                <c:pt idx="219" formatCode="#,##0.00">
                  <c:v>439.34204044000001</c:v>
                </c:pt>
                <c:pt idx="220" formatCode="#,##0.00">
                  <c:v>461.13456214000001</c:v>
                </c:pt>
                <c:pt idx="221" formatCode="#,##0.00">
                  <c:v>482.16622633007779</c:v>
                </c:pt>
                <c:pt idx="222" formatCode="#,##0.00">
                  <c:v>507.00261644255517</c:v>
                </c:pt>
                <c:pt idx="223" formatCode="#,##0.00">
                  <c:v>510.02051001444511</c:v>
                </c:pt>
                <c:pt idx="224" formatCode="#,##0.00">
                  <c:v>513.50945069047577</c:v>
                </c:pt>
                <c:pt idx="225" formatCode="#,##0.00">
                  <c:v>523.58208494473456</c:v>
                </c:pt>
                <c:pt idx="226" formatCode="#,##0.00">
                  <c:v>516.55992155915885</c:v>
                </c:pt>
                <c:pt idx="227" formatCode="#,##0.00">
                  <c:v>519.25870148816887</c:v>
                </c:pt>
                <c:pt idx="228" formatCode="#,##0.00">
                  <c:v>529.56008413000006</c:v>
                </c:pt>
                <c:pt idx="229" formatCode="#,##0.00">
                  <c:v>535.86338658999989</c:v>
                </c:pt>
                <c:pt idx="230" formatCode="#,##0.00">
                  <c:v>543.93646467146141</c:v>
                </c:pt>
                <c:pt idx="231" formatCode="#,##0.00">
                  <c:v>562.41238872014492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50080"/>
        <c:axId val="60764160"/>
      </c:lineChart>
      <c:catAx>
        <c:axId val="6075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764160"/>
        <c:crossesAt val="0"/>
        <c:auto val="1"/>
        <c:lblAlgn val="ctr"/>
        <c:lblOffset val="100"/>
        <c:tickLblSkip val="26"/>
        <c:tickMarkSkip val="1"/>
        <c:noMultiLvlLbl val="0"/>
      </c:catAx>
      <c:valAx>
        <c:axId val="60764160"/>
        <c:scaling>
          <c:orientation val="minMax"/>
          <c:max val="649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€</a:t>
                </a:r>
                <a:r>
                  <a:rPr lang="en-GB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uro / 100kg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8.0256821829855531E-3"/>
              <c:y val="0.433910538725032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750080"/>
        <c:crosses val="autoZero"/>
        <c:crossBetween val="between"/>
        <c:majorUnit val="100"/>
        <c:minorUnit val="20"/>
      </c:valAx>
      <c:spPr>
        <a:gradFill rotWithShape="0">
          <a:gsLst>
            <a:gs pos="0">
              <a:srgbClr val="FFFFFF"/>
            </a:gs>
            <a:gs pos="100000">
              <a:srgbClr val="FFFF00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57463884430176571"/>
          <c:y val="0.69757885137239206"/>
          <c:w val="0.26163723916532911"/>
          <c:h val="0.1183393389385648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5000000000000004" l="0.75" r="0.75" t="0.67" header="0.5" footer="0.5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Development of the Community average market price for 
Light Lamb carcases</a:t>
            </a:r>
          </a:p>
        </c:rich>
      </c:tx>
      <c:layout>
        <c:manualLayout>
          <c:xMode val="edge"/>
          <c:yMode val="edge"/>
          <c:x val="0.15248796147672553"/>
          <c:y val="3.08853305101568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35955056179775"/>
          <c:y val="0.15854516791937617"/>
          <c:w val="0.8651685393258427"/>
          <c:h val="0.74536819203654769"/>
        </c:manualLayout>
      </c:layout>
      <c:lineChart>
        <c:grouping val="standard"/>
        <c:varyColors val="0"/>
        <c:ser>
          <c:idx val="4"/>
          <c:order val="0"/>
          <c:tx>
            <c:v>Italia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Graphs!$A$105:$A$365</c:f>
              <c:strCache>
                <c:ptCount val="237"/>
                <c:pt idx="2">
                  <c:v>|</c:v>
                </c:pt>
                <c:pt idx="28">
                  <c:v>2009</c:v>
                </c:pt>
                <c:pt idx="54">
                  <c:v>|</c:v>
                </c:pt>
                <c:pt idx="80">
                  <c:v>2010</c:v>
                </c:pt>
                <c:pt idx="106">
                  <c:v>|</c:v>
                </c:pt>
                <c:pt idx="132">
                  <c:v>2011</c:v>
                </c:pt>
                <c:pt idx="158">
                  <c:v>|</c:v>
                </c:pt>
                <c:pt idx="184">
                  <c:v>2012</c:v>
                </c:pt>
                <c:pt idx="210">
                  <c:v>|</c:v>
                </c:pt>
                <c:pt idx="236">
                  <c:v>2013</c:v>
                </c:pt>
              </c:strCache>
            </c:strRef>
          </c:cat>
          <c:val>
            <c:numRef>
              <c:f>Graphs!$BS$105:$BS$365</c:f>
              <c:numCache>
                <c:formatCode>#,##0.00</c:formatCode>
                <c:ptCount val="261"/>
                <c:pt idx="0">
                  <c:v>589.71</c:v>
                </c:pt>
                <c:pt idx="1">
                  <c:v>589.71</c:v>
                </c:pt>
                <c:pt idx="2">
                  <c:v>589.71</c:v>
                </c:pt>
                <c:pt idx="3">
                  <c:v>655.65</c:v>
                </c:pt>
                <c:pt idx="4">
                  <c:v>478.12</c:v>
                </c:pt>
                <c:pt idx="5">
                  <c:v>472.78</c:v>
                </c:pt>
                <c:pt idx="6">
                  <c:v>474.95</c:v>
                </c:pt>
                <c:pt idx="7">
                  <c:v>554.14</c:v>
                </c:pt>
                <c:pt idx="8">
                  <c:v>553.82000000000005</c:v>
                </c:pt>
                <c:pt idx="9">
                  <c:v>552.12</c:v>
                </c:pt>
                <c:pt idx="10">
                  <c:v>560.87</c:v>
                </c:pt>
                <c:pt idx="11">
                  <c:v>565.09</c:v>
                </c:pt>
                <c:pt idx="12">
                  <c:v>569.41999999999996</c:v>
                </c:pt>
                <c:pt idx="13">
                  <c:v>569.41999999999996</c:v>
                </c:pt>
                <c:pt idx="14">
                  <c:v>569.41999999999996</c:v>
                </c:pt>
                <c:pt idx="15">
                  <c:v>569.41999999999996</c:v>
                </c:pt>
                <c:pt idx="16">
                  <c:v>569.41999999999996</c:v>
                </c:pt>
                <c:pt idx="17">
                  <c:v>640.97</c:v>
                </c:pt>
                <c:pt idx="18">
                  <c:v>640.97</c:v>
                </c:pt>
                <c:pt idx="19">
                  <c:v>571.36</c:v>
                </c:pt>
                <c:pt idx="20">
                  <c:v>571.36</c:v>
                </c:pt>
                <c:pt idx="21">
                  <c:v>564.03</c:v>
                </c:pt>
                <c:pt idx="22">
                  <c:v>569.71</c:v>
                </c:pt>
                <c:pt idx="23">
                  <c:v>565.45000000000005</c:v>
                </c:pt>
                <c:pt idx="24">
                  <c:v>573.04999999999995</c:v>
                </c:pt>
                <c:pt idx="25">
                  <c:v>610.48</c:v>
                </c:pt>
                <c:pt idx="26">
                  <c:v>583.70000000000005</c:v>
                </c:pt>
                <c:pt idx="27">
                  <c:v>639.61</c:v>
                </c:pt>
                <c:pt idx="28">
                  <c:v>636.35</c:v>
                </c:pt>
                <c:pt idx="29">
                  <c:v>636.35</c:v>
                </c:pt>
                <c:pt idx="30">
                  <c:v>633.87</c:v>
                </c:pt>
                <c:pt idx="31">
                  <c:v>633.95000000000005</c:v>
                </c:pt>
                <c:pt idx="32">
                  <c:v>633.95000000000005</c:v>
                </c:pt>
                <c:pt idx="33">
                  <c:v>633.95000000000005</c:v>
                </c:pt>
                <c:pt idx="34">
                  <c:v>633.95000000000005</c:v>
                </c:pt>
                <c:pt idx="35">
                  <c:v>633.95000000000005</c:v>
                </c:pt>
                <c:pt idx="36">
                  <c:v>676.88</c:v>
                </c:pt>
                <c:pt idx="37">
                  <c:v>672.88</c:v>
                </c:pt>
                <c:pt idx="38">
                  <c:v>715.79</c:v>
                </c:pt>
                <c:pt idx="39">
                  <c:v>717.88</c:v>
                </c:pt>
                <c:pt idx="40">
                  <c:v>674.97</c:v>
                </c:pt>
                <c:pt idx="41">
                  <c:v>676.13</c:v>
                </c:pt>
                <c:pt idx="42">
                  <c:v>689.95</c:v>
                </c:pt>
                <c:pt idx="43">
                  <c:v>663.23</c:v>
                </c:pt>
                <c:pt idx="44">
                  <c:v>655.1</c:v>
                </c:pt>
                <c:pt idx="45">
                  <c:v>649.83000000000004</c:v>
                </c:pt>
                <c:pt idx="46">
                  <c:v>631.1</c:v>
                </c:pt>
                <c:pt idx="47">
                  <c:v>618.76</c:v>
                </c:pt>
                <c:pt idx="48">
                  <c:v>624.89</c:v>
                </c:pt>
                <c:pt idx="49">
                  <c:v>623.86</c:v>
                </c:pt>
                <c:pt idx="50">
                  <c:v>623.86</c:v>
                </c:pt>
                <c:pt idx="51">
                  <c:v>652.58000000000004</c:v>
                </c:pt>
                <c:pt idx="52">
                  <c:v>671.5</c:v>
                </c:pt>
                <c:pt idx="53">
                  <c:v>671.5</c:v>
                </c:pt>
                <c:pt idx="54">
                  <c:v>671.5</c:v>
                </c:pt>
                <c:pt idx="55">
                  <c:v>647.41999999999996</c:v>
                </c:pt>
                <c:pt idx="56">
                  <c:v>532.16</c:v>
                </c:pt>
                <c:pt idx="57">
                  <c:v>520.53</c:v>
                </c:pt>
                <c:pt idx="58">
                  <c:v>481.62</c:v>
                </c:pt>
                <c:pt idx="59">
                  <c:v>481.49</c:v>
                </c:pt>
                <c:pt idx="60">
                  <c:v>477.06</c:v>
                </c:pt>
                <c:pt idx="61">
                  <c:v>467.42</c:v>
                </c:pt>
                <c:pt idx="62">
                  <c:v>476.43</c:v>
                </c:pt>
                <c:pt idx="63">
                  <c:v>474.9</c:v>
                </c:pt>
                <c:pt idx="64">
                  <c:v>487.87</c:v>
                </c:pt>
                <c:pt idx="65">
                  <c:v>526.19000000000005</c:v>
                </c:pt>
                <c:pt idx="66">
                  <c:v>589.53</c:v>
                </c:pt>
                <c:pt idx="67">
                  <c:v>531.28</c:v>
                </c:pt>
                <c:pt idx="68">
                  <c:v>532.27</c:v>
                </c:pt>
                <c:pt idx="69">
                  <c:v>496.11</c:v>
                </c:pt>
                <c:pt idx="70">
                  <c:v>485.44</c:v>
                </c:pt>
                <c:pt idx="71">
                  <c:v>500.62</c:v>
                </c:pt>
                <c:pt idx="72">
                  <c:v>497.2</c:v>
                </c:pt>
                <c:pt idx="73">
                  <c:v>495.59</c:v>
                </c:pt>
                <c:pt idx="74">
                  <c:v>485.11</c:v>
                </c:pt>
                <c:pt idx="75">
                  <c:v>491.44</c:v>
                </c:pt>
                <c:pt idx="76">
                  <c:v>491.44</c:v>
                </c:pt>
                <c:pt idx="77">
                  <c:v>555.24</c:v>
                </c:pt>
                <c:pt idx="78">
                  <c:v>509.1</c:v>
                </c:pt>
                <c:pt idx="79">
                  <c:v>511.18</c:v>
                </c:pt>
                <c:pt idx="80">
                  <c:v>511.74</c:v>
                </c:pt>
                <c:pt idx="81">
                  <c:v>515.66</c:v>
                </c:pt>
                <c:pt idx="82">
                  <c:v>518.29999999999995</c:v>
                </c:pt>
                <c:pt idx="83">
                  <c:v>507.9</c:v>
                </c:pt>
                <c:pt idx="84">
                  <c:v>509.74</c:v>
                </c:pt>
                <c:pt idx="85">
                  <c:v>509.74</c:v>
                </c:pt>
                <c:pt idx="86">
                  <c:v>509.74</c:v>
                </c:pt>
                <c:pt idx="87">
                  <c:v>511.11</c:v>
                </c:pt>
                <c:pt idx="88">
                  <c:v>538.02</c:v>
                </c:pt>
                <c:pt idx="89">
                  <c:v>535.44000000000005</c:v>
                </c:pt>
                <c:pt idx="90">
                  <c:v>533.04</c:v>
                </c:pt>
                <c:pt idx="91">
                  <c:v>539.28</c:v>
                </c:pt>
                <c:pt idx="92">
                  <c:v>551.57000000000005</c:v>
                </c:pt>
                <c:pt idx="93">
                  <c:v>551.57000000000005</c:v>
                </c:pt>
                <c:pt idx="94">
                  <c:v>549.48</c:v>
                </c:pt>
                <c:pt idx="95">
                  <c:v>549.48</c:v>
                </c:pt>
                <c:pt idx="96">
                  <c:v>550.54999999999995</c:v>
                </c:pt>
                <c:pt idx="97">
                  <c:v>549.02</c:v>
                </c:pt>
                <c:pt idx="98">
                  <c:v>563.03</c:v>
                </c:pt>
                <c:pt idx="99">
                  <c:v>563.03</c:v>
                </c:pt>
                <c:pt idx="100">
                  <c:v>562.23</c:v>
                </c:pt>
                <c:pt idx="101">
                  <c:v>570.71</c:v>
                </c:pt>
                <c:pt idx="102">
                  <c:v>543.26</c:v>
                </c:pt>
                <c:pt idx="103">
                  <c:v>545.23</c:v>
                </c:pt>
                <c:pt idx="104">
                  <c:v>546.32000000000005</c:v>
                </c:pt>
                <c:pt idx="105">
                  <c:v>546.32000000000005</c:v>
                </c:pt>
                <c:pt idx="106">
                  <c:v>546.32000000000005</c:v>
                </c:pt>
                <c:pt idx="107">
                  <c:v>508.84</c:v>
                </c:pt>
                <c:pt idx="108">
                  <c:v>454.54</c:v>
                </c:pt>
                <c:pt idx="109">
                  <c:v>448.79</c:v>
                </c:pt>
                <c:pt idx="110">
                  <c:v>447.13</c:v>
                </c:pt>
                <c:pt idx="111">
                  <c:v>448.53</c:v>
                </c:pt>
                <c:pt idx="112">
                  <c:v>448.53</c:v>
                </c:pt>
                <c:pt idx="113">
                  <c:v>459.26</c:v>
                </c:pt>
                <c:pt idx="114">
                  <c:v>459.26</c:v>
                </c:pt>
                <c:pt idx="115">
                  <c:v>459.26</c:v>
                </c:pt>
                <c:pt idx="116">
                  <c:v>463.85</c:v>
                </c:pt>
                <c:pt idx="117">
                  <c:v>468.45</c:v>
                </c:pt>
                <c:pt idx="118">
                  <c:v>468.45</c:v>
                </c:pt>
                <c:pt idx="119">
                  <c:v>465.52</c:v>
                </c:pt>
                <c:pt idx="120">
                  <c:v>519.16</c:v>
                </c:pt>
                <c:pt idx="121">
                  <c:v>556.14</c:v>
                </c:pt>
                <c:pt idx="122">
                  <c:v>572.29</c:v>
                </c:pt>
                <c:pt idx="123">
                  <c:v>555.14</c:v>
                </c:pt>
                <c:pt idx="124">
                  <c:v>513.16999999999996</c:v>
                </c:pt>
                <c:pt idx="125">
                  <c:v>512.01</c:v>
                </c:pt>
                <c:pt idx="126">
                  <c:v>501.03</c:v>
                </c:pt>
                <c:pt idx="127">
                  <c:v>501.59</c:v>
                </c:pt>
                <c:pt idx="128">
                  <c:v>499.65</c:v>
                </c:pt>
                <c:pt idx="129">
                  <c:v>514.05999999999995</c:v>
                </c:pt>
                <c:pt idx="130">
                  <c:v>511.91</c:v>
                </c:pt>
                <c:pt idx="131">
                  <c:v>511.64</c:v>
                </c:pt>
                <c:pt idx="132">
                  <c:v>511.64</c:v>
                </c:pt>
                <c:pt idx="133">
                  <c:v>511.64</c:v>
                </c:pt>
                <c:pt idx="134">
                  <c:v>511.64</c:v>
                </c:pt>
                <c:pt idx="135">
                  <c:v>511.64</c:v>
                </c:pt>
                <c:pt idx="136">
                  <c:v>512.71</c:v>
                </c:pt>
                <c:pt idx="137">
                  <c:v>512.71</c:v>
                </c:pt>
                <c:pt idx="138">
                  <c:v>512.71</c:v>
                </c:pt>
                <c:pt idx="139">
                  <c:v>512.71</c:v>
                </c:pt>
                <c:pt idx="140">
                  <c:v>515.62</c:v>
                </c:pt>
                <c:pt idx="141">
                  <c:v>515.62</c:v>
                </c:pt>
                <c:pt idx="142">
                  <c:v>515.62</c:v>
                </c:pt>
                <c:pt idx="143">
                  <c:v>515.62</c:v>
                </c:pt>
                <c:pt idx="144">
                  <c:v>515.09</c:v>
                </c:pt>
                <c:pt idx="145">
                  <c:v>514.83000000000004</c:v>
                </c:pt>
                <c:pt idx="146">
                  <c:v>516.04999999999995</c:v>
                </c:pt>
                <c:pt idx="147">
                  <c:v>516.04999999999995</c:v>
                </c:pt>
                <c:pt idx="148">
                  <c:v>516.04999999999995</c:v>
                </c:pt>
                <c:pt idx="149">
                  <c:v>515.52</c:v>
                </c:pt>
                <c:pt idx="150">
                  <c:v>588.54</c:v>
                </c:pt>
                <c:pt idx="151">
                  <c:v>573.92999999999995</c:v>
                </c:pt>
                <c:pt idx="152">
                  <c:v>572.38</c:v>
                </c:pt>
                <c:pt idx="153">
                  <c:v>572.38</c:v>
                </c:pt>
                <c:pt idx="154">
                  <c:v>572.52</c:v>
                </c:pt>
                <c:pt idx="155">
                  <c:v>596.51</c:v>
                </c:pt>
                <c:pt idx="156">
                  <c:v>604.05999999999995</c:v>
                </c:pt>
                <c:pt idx="157">
                  <c:v>604.05999999999995</c:v>
                </c:pt>
                <c:pt idx="158">
                  <c:v>604.05999999999995</c:v>
                </c:pt>
                <c:pt idx="159">
                  <c:v>600.37</c:v>
                </c:pt>
                <c:pt idx="160">
                  <c:v>596.13</c:v>
                </c:pt>
                <c:pt idx="161">
                  <c:v>606.24</c:v>
                </c:pt>
                <c:pt idx="162">
                  <c:v>604.63</c:v>
                </c:pt>
                <c:pt idx="163">
                  <c:v>604.5</c:v>
                </c:pt>
                <c:pt idx="164">
                  <c:v>604.5</c:v>
                </c:pt>
                <c:pt idx="165">
                  <c:v>604.5</c:v>
                </c:pt>
                <c:pt idx="166">
                  <c:v>604.63</c:v>
                </c:pt>
                <c:pt idx="167">
                  <c:v>604.23</c:v>
                </c:pt>
                <c:pt idx="168">
                  <c:v>604.88</c:v>
                </c:pt>
                <c:pt idx="169">
                  <c:v>604.75</c:v>
                </c:pt>
                <c:pt idx="170">
                  <c:v>606.09</c:v>
                </c:pt>
                <c:pt idx="171">
                  <c:v>607.24</c:v>
                </c:pt>
                <c:pt idx="172">
                  <c:v>607.24</c:v>
                </c:pt>
                <c:pt idx="173">
                  <c:v>607.24</c:v>
                </c:pt>
                <c:pt idx="174">
                  <c:v>607.37</c:v>
                </c:pt>
                <c:pt idx="175">
                  <c:v>606.84</c:v>
                </c:pt>
                <c:pt idx="176">
                  <c:v>606.84</c:v>
                </c:pt>
                <c:pt idx="177">
                  <c:v>605.16999999999996</c:v>
                </c:pt>
                <c:pt idx="178">
                  <c:v>605.16999999999996</c:v>
                </c:pt>
                <c:pt idx="179">
                  <c:v>604.1</c:v>
                </c:pt>
                <c:pt idx="180">
                  <c:v>603.96</c:v>
                </c:pt>
                <c:pt idx="181">
                  <c:v>603.96</c:v>
                </c:pt>
                <c:pt idx="182">
                  <c:v>603.70000000000005</c:v>
                </c:pt>
                <c:pt idx="183">
                  <c:v>603.42999999999995</c:v>
                </c:pt>
                <c:pt idx="184">
                  <c:v>603.42999999999995</c:v>
                </c:pt>
                <c:pt idx="185">
                  <c:v>603.42999999999995</c:v>
                </c:pt>
                <c:pt idx="186">
                  <c:v>603.70000000000005</c:v>
                </c:pt>
                <c:pt idx="187">
                  <c:v>603.70000000000005</c:v>
                </c:pt>
                <c:pt idx="188">
                  <c:v>603.70000000000005</c:v>
                </c:pt>
                <c:pt idx="189">
                  <c:v>604.1</c:v>
                </c:pt>
                <c:pt idx="190">
                  <c:v>604.1</c:v>
                </c:pt>
                <c:pt idx="191">
                  <c:v>604.1</c:v>
                </c:pt>
                <c:pt idx="192">
                  <c:v>604.1</c:v>
                </c:pt>
                <c:pt idx="193">
                  <c:v>604.1</c:v>
                </c:pt>
                <c:pt idx="194">
                  <c:v>604.1</c:v>
                </c:pt>
                <c:pt idx="195">
                  <c:v>604.1</c:v>
                </c:pt>
                <c:pt idx="196">
                  <c:v>605.02</c:v>
                </c:pt>
                <c:pt idx="197">
                  <c:v>605.02</c:v>
                </c:pt>
                <c:pt idx="198">
                  <c:v>605.02</c:v>
                </c:pt>
                <c:pt idx="199">
                  <c:v>605.02</c:v>
                </c:pt>
                <c:pt idx="200">
                  <c:v>606.08000000000004</c:v>
                </c:pt>
                <c:pt idx="201">
                  <c:v>605.95000000000005</c:v>
                </c:pt>
                <c:pt idx="202">
                  <c:v>605.95000000000005</c:v>
                </c:pt>
                <c:pt idx="203">
                  <c:v>605.95000000000005</c:v>
                </c:pt>
                <c:pt idx="204">
                  <c:v>605.95000000000005</c:v>
                </c:pt>
                <c:pt idx="205">
                  <c:v>608.08000000000004</c:v>
                </c:pt>
                <c:pt idx="206">
                  <c:v>608.08000000000004</c:v>
                </c:pt>
                <c:pt idx="207">
                  <c:v>609.15</c:v>
                </c:pt>
                <c:pt idx="208">
                  <c:v>611.54999999999995</c:v>
                </c:pt>
                <c:pt idx="209">
                  <c:v>611.54999999999995</c:v>
                </c:pt>
                <c:pt idx="210">
                  <c:v>611.54999999999995</c:v>
                </c:pt>
                <c:pt idx="211">
                  <c:v>612.16999999999996</c:v>
                </c:pt>
                <c:pt idx="212">
                  <c:v>612.16999999999996</c:v>
                </c:pt>
                <c:pt idx="213">
                  <c:v>611.54999999999995</c:v>
                </c:pt>
                <c:pt idx="214">
                  <c:v>611.54999999999995</c:v>
                </c:pt>
                <c:pt idx="215">
                  <c:v>612.79999999999995</c:v>
                </c:pt>
                <c:pt idx="216">
                  <c:v>612.79999999999995</c:v>
                </c:pt>
                <c:pt idx="217">
                  <c:v>611.27</c:v>
                </c:pt>
                <c:pt idx="218">
                  <c:v>611.27</c:v>
                </c:pt>
                <c:pt idx="219">
                  <c:v>610.73</c:v>
                </c:pt>
                <c:pt idx="220">
                  <c:v>610.73</c:v>
                </c:pt>
                <c:pt idx="221">
                  <c:v>586.20000000000005</c:v>
                </c:pt>
                <c:pt idx="222">
                  <c:v>694.23</c:v>
                </c:pt>
                <c:pt idx="223">
                  <c:v>704.25</c:v>
                </c:pt>
                <c:pt idx="224">
                  <c:v>657.12</c:v>
                </c:pt>
                <c:pt idx="225">
                  <c:v>579.09</c:v>
                </c:pt>
                <c:pt idx="226">
                  <c:v>565.44000000000005</c:v>
                </c:pt>
                <c:pt idx="227">
                  <c:v>560.41</c:v>
                </c:pt>
                <c:pt idx="228">
                  <c:v>557.38</c:v>
                </c:pt>
                <c:pt idx="229">
                  <c:v>564.34</c:v>
                </c:pt>
                <c:pt idx="230">
                  <c:v>596.15</c:v>
                </c:pt>
                <c:pt idx="231">
                  <c:v>590.94000000000005</c:v>
                </c:pt>
                <c:pt idx="255" formatCode="General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Slowakia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Graphs!$A$105:$A$365</c:f>
              <c:strCache>
                <c:ptCount val="237"/>
                <c:pt idx="2">
                  <c:v>|</c:v>
                </c:pt>
                <c:pt idx="28">
                  <c:v>2009</c:v>
                </c:pt>
                <c:pt idx="54">
                  <c:v>|</c:v>
                </c:pt>
                <c:pt idx="80">
                  <c:v>2010</c:v>
                </c:pt>
                <c:pt idx="106">
                  <c:v>|</c:v>
                </c:pt>
                <c:pt idx="132">
                  <c:v>2011</c:v>
                </c:pt>
                <c:pt idx="158">
                  <c:v>|</c:v>
                </c:pt>
                <c:pt idx="184">
                  <c:v>2012</c:v>
                </c:pt>
                <c:pt idx="210">
                  <c:v>|</c:v>
                </c:pt>
                <c:pt idx="236">
                  <c:v>2013</c:v>
                </c:pt>
              </c:strCache>
            </c:strRef>
          </c:cat>
          <c:val>
            <c:numRef>
              <c:f>Graphs!$BR$105:$BR$365</c:f>
              <c:numCache>
                <c:formatCode>#,##0.00</c:formatCode>
                <c:ptCount val="261"/>
                <c:pt idx="0">
                  <c:v>578.53140000000008</c:v>
                </c:pt>
                <c:pt idx="1">
                  <c:v>578.07460000000003</c:v>
                </c:pt>
                <c:pt idx="2">
                  <c:v>578.07460000000003</c:v>
                </c:pt>
                <c:pt idx="3">
                  <c:v>578.07460000000003</c:v>
                </c:pt>
                <c:pt idx="4">
                  <c:v>578.1</c:v>
                </c:pt>
                <c:pt idx="5">
                  <c:v>365.25</c:v>
                </c:pt>
                <c:pt idx="6">
                  <c:v>365.25</c:v>
                </c:pt>
                <c:pt idx="7">
                  <c:v>365.25</c:v>
                </c:pt>
                <c:pt idx="8">
                  <c:v>365.25</c:v>
                </c:pt>
                <c:pt idx="9">
                  <c:v>365.25</c:v>
                </c:pt>
                <c:pt idx="10">
                  <c:v>365.25</c:v>
                </c:pt>
                <c:pt idx="11">
                  <c:v>365.25</c:v>
                </c:pt>
                <c:pt idx="12">
                  <c:v>365.25</c:v>
                </c:pt>
                <c:pt idx="13">
                  <c:v>309.13</c:v>
                </c:pt>
                <c:pt idx="14">
                  <c:v>445.86</c:v>
                </c:pt>
                <c:pt idx="15">
                  <c:v>443.82</c:v>
                </c:pt>
                <c:pt idx="16">
                  <c:v>443.82</c:v>
                </c:pt>
                <c:pt idx="17">
                  <c:v>443.82</c:v>
                </c:pt>
                <c:pt idx="18">
                  <c:v>330.55</c:v>
                </c:pt>
                <c:pt idx="19">
                  <c:v>351.98</c:v>
                </c:pt>
                <c:pt idx="20">
                  <c:v>351.98</c:v>
                </c:pt>
                <c:pt idx="21">
                  <c:v>351.98</c:v>
                </c:pt>
                <c:pt idx="22">
                  <c:v>330.55</c:v>
                </c:pt>
                <c:pt idx="23">
                  <c:v>330.55</c:v>
                </c:pt>
                <c:pt idx="24">
                  <c:v>330.55</c:v>
                </c:pt>
                <c:pt idx="25">
                  <c:v>351.98</c:v>
                </c:pt>
                <c:pt idx="26">
                  <c:v>359.13</c:v>
                </c:pt>
                <c:pt idx="27">
                  <c:v>276.47000000000003</c:v>
                </c:pt>
                <c:pt idx="28">
                  <c:v>276.47000000000003</c:v>
                </c:pt>
                <c:pt idx="29">
                  <c:v>276.47000000000003</c:v>
                </c:pt>
                <c:pt idx="30">
                  <c:v>276.47000000000003</c:v>
                </c:pt>
                <c:pt idx="31">
                  <c:v>351.98</c:v>
                </c:pt>
                <c:pt idx="32">
                  <c:v>351.98</c:v>
                </c:pt>
                <c:pt idx="33">
                  <c:v>351.98</c:v>
                </c:pt>
                <c:pt idx="34">
                  <c:v>382.59</c:v>
                </c:pt>
                <c:pt idx="35">
                  <c:v>382.59</c:v>
                </c:pt>
                <c:pt idx="36">
                  <c:v>382.59</c:v>
                </c:pt>
                <c:pt idx="37">
                  <c:v>383.62</c:v>
                </c:pt>
                <c:pt idx="38">
                  <c:v>325.45</c:v>
                </c:pt>
                <c:pt idx="39">
                  <c:v>325.45</c:v>
                </c:pt>
                <c:pt idx="40">
                  <c:v>373.41</c:v>
                </c:pt>
                <c:pt idx="41">
                  <c:v>398.92</c:v>
                </c:pt>
                <c:pt idx="42">
                  <c:v>398.92</c:v>
                </c:pt>
                <c:pt idx="43">
                  <c:v>373.41</c:v>
                </c:pt>
                <c:pt idx="44">
                  <c:v>351.98</c:v>
                </c:pt>
                <c:pt idx="45">
                  <c:v>351.98</c:v>
                </c:pt>
                <c:pt idx="46">
                  <c:v>309.13</c:v>
                </c:pt>
                <c:pt idx="47">
                  <c:v>309.13</c:v>
                </c:pt>
                <c:pt idx="48">
                  <c:v>309.13</c:v>
                </c:pt>
                <c:pt idx="49">
                  <c:v>309.13</c:v>
                </c:pt>
                <c:pt idx="50">
                  <c:v>309.13</c:v>
                </c:pt>
                <c:pt idx="51">
                  <c:v>309.13</c:v>
                </c:pt>
                <c:pt idx="52">
                  <c:v>687.31</c:v>
                </c:pt>
                <c:pt idx="53">
                  <c:v>687.31</c:v>
                </c:pt>
                <c:pt idx="54">
                  <c:v>687.31</c:v>
                </c:pt>
                <c:pt idx="55">
                  <c:v>687.31</c:v>
                </c:pt>
                <c:pt idx="56">
                  <c:v>309.48</c:v>
                </c:pt>
                <c:pt idx="57">
                  <c:v>309.48</c:v>
                </c:pt>
                <c:pt idx="58">
                  <c:v>309.48</c:v>
                </c:pt>
                <c:pt idx="59">
                  <c:v>309.48</c:v>
                </c:pt>
                <c:pt idx="60">
                  <c:v>309.48</c:v>
                </c:pt>
                <c:pt idx="61">
                  <c:v>509.48</c:v>
                </c:pt>
                <c:pt idx="62">
                  <c:v>288.05</c:v>
                </c:pt>
                <c:pt idx="63">
                  <c:v>288.05</c:v>
                </c:pt>
                <c:pt idx="64">
                  <c:v>288.05</c:v>
                </c:pt>
                <c:pt idx="65">
                  <c:v>464.5</c:v>
                </c:pt>
                <c:pt idx="66">
                  <c:v>475.4</c:v>
                </c:pt>
                <c:pt idx="67">
                  <c:v>469.69</c:v>
                </c:pt>
                <c:pt idx="68">
                  <c:v>469.69</c:v>
                </c:pt>
                <c:pt idx="69">
                  <c:v>469.69</c:v>
                </c:pt>
                <c:pt idx="70">
                  <c:v>469.69</c:v>
                </c:pt>
                <c:pt idx="71">
                  <c:v>469.69</c:v>
                </c:pt>
                <c:pt idx="72">
                  <c:v>469.69</c:v>
                </c:pt>
                <c:pt idx="73">
                  <c:v>352.34</c:v>
                </c:pt>
                <c:pt idx="74">
                  <c:v>333.97</c:v>
                </c:pt>
                <c:pt idx="75">
                  <c:v>333.97</c:v>
                </c:pt>
                <c:pt idx="76">
                  <c:v>333.97</c:v>
                </c:pt>
                <c:pt idx="77">
                  <c:v>330.91</c:v>
                </c:pt>
                <c:pt idx="78">
                  <c:v>348.26</c:v>
                </c:pt>
                <c:pt idx="79">
                  <c:v>348.26</c:v>
                </c:pt>
                <c:pt idx="80">
                  <c:v>366.63</c:v>
                </c:pt>
                <c:pt idx="81">
                  <c:v>366.63</c:v>
                </c:pt>
                <c:pt idx="82">
                  <c:v>370.71</c:v>
                </c:pt>
                <c:pt idx="83">
                  <c:v>370.71</c:v>
                </c:pt>
                <c:pt idx="84">
                  <c:v>370.71</c:v>
                </c:pt>
                <c:pt idx="85">
                  <c:v>370.71</c:v>
                </c:pt>
                <c:pt idx="86">
                  <c:v>380.91</c:v>
                </c:pt>
                <c:pt idx="87">
                  <c:v>370.71</c:v>
                </c:pt>
                <c:pt idx="88">
                  <c:v>370.71</c:v>
                </c:pt>
                <c:pt idx="89">
                  <c:v>370.71</c:v>
                </c:pt>
                <c:pt idx="90">
                  <c:v>370.71</c:v>
                </c:pt>
                <c:pt idx="91">
                  <c:v>370.71</c:v>
                </c:pt>
                <c:pt idx="92">
                  <c:v>370.71</c:v>
                </c:pt>
                <c:pt idx="93">
                  <c:v>370.71</c:v>
                </c:pt>
                <c:pt idx="94">
                  <c:v>370.71</c:v>
                </c:pt>
                <c:pt idx="95">
                  <c:v>370.71</c:v>
                </c:pt>
                <c:pt idx="96">
                  <c:v>374.79</c:v>
                </c:pt>
                <c:pt idx="97">
                  <c:v>374.79</c:v>
                </c:pt>
                <c:pt idx="98">
                  <c:v>374.79</c:v>
                </c:pt>
                <c:pt idx="99">
                  <c:v>370.71</c:v>
                </c:pt>
                <c:pt idx="100">
                  <c:v>370.71</c:v>
                </c:pt>
                <c:pt idx="101">
                  <c:v>324.79000000000002</c:v>
                </c:pt>
                <c:pt idx="102">
                  <c:v>324.79000000000002</c:v>
                </c:pt>
                <c:pt idx="103">
                  <c:v>324.79000000000002</c:v>
                </c:pt>
                <c:pt idx="104">
                  <c:v>324.79000000000002</c:v>
                </c:pt>
                <c:pt idx="105">
                  <c:v>324.79000000000002</c:v>
                </c:pt>
                <c:pt idx="106">
                  <c:v>324.79000000000002</c:v>
                </c:pt>
                <c:pt idx="107">
                  <c:v>324.79000000000002</c:v>
                </c:pt>
                <c:pt idx="108">
                  <c:v>324.79000000000002</c:v>
                </c:pt>
                <c:pt idx="109">
                  <c:v>324.79000000000002</c:v>
                </c:pt>
                <c:pt idx="110">
                  <c:v>324.79000000000002</c:v>
                </c:pt>
                <c:pt idx="111">
                  <c:v>324.79000000000002</c:v>
                </c:pt>
                <c:pt idx="112">
                  <c:v>324.79000000000002</c:v>
                </c:pt>
                <c:pt idx="113">
                  <c:v>324.79000000000002</c:v>
                </c:pt>
                <c:pt idx="114">
                  <c:v>324.79000000000002</c:v>
                </c:pt>
                <c:pt idx="115">
                  <c:v>324.79000000000002</c:v>
                </c:pt>
                <c:pt idx="116">
                  <c:v>324.79000000000002</c:v>
                </c:pt>
                <c:pt idx="117">
                  <c:v>324.79000000000002</c:v>
                </c:pt>
                <c:pt idx="118">
                  <c:v>324.79000000000002</c:v>
                </c:pt>
                <c:pt idx="119">
                  <c:v>324.79000000000002</c:v>
                </c:pt>
                <c:pt idx="120">
                  <c:v>552.91</c:v>
                </c:pt>
                <c:pt idx="121">
                  <c:v>514.1</c:v>
                </c:pt>
                <c:pt idx="122">
                  <c:v>515.99</c:v>
                </c:pt>
                <c:pt idx="123">
                  <c:v>515.99</c:v>
                </c:pt>
                <c:pt idx="124">
                  <c:v>515.99</c:v>
                </c:pt>
                <c:pt idx="125">
                  <c:v>515.99</c:v>
                </c:pt>
                <c:pt idx="126">
                  <c:v>460.89</c:v>
                </c:pt>
                <c:pt idx="127">
                  <c:v>460.89</c:v>
                </c:pt>
                <c:pt idx="128">
                  <c:v>460.89</c:v>
                </c:pt>
                <c:pt idx="129">
                  <c:v>460.89</c:v>
                </c:pt>
                <c:pt idx="130">
                  <c:v>460.89</c:v>
                </c:pt>
                <c:pt idx="131">
                  <c:v>460.89</c:v>
                </c:pt>
                <c:pt idx="132">
                  <c:v>460.89</c:v>
                </c:pt>
                <c:pt idx="133">
                  <c:v>460.89</c:v>
                </c:pt>
                <c:pt idx="134">
                  <c:v>460.89</c:v>
                </c:pt>
                <c:pt idx="135">
                  <c:v>460.89</c:v>
                </c:pt>
                <c:pt idx="136">
                  <c:v>438.44</c:v>
                </c:pt>
                <c:pt idx="137">
                  <c:v>438.44</c:v>
                </c:pt>
                <c:pt idx="138">
                  <c:v>460.89</c:v>
                </c:pt>
                <c:pt idx="139">
                  <c:v>457.82</c:v>
                </c:pt>
                <c:pt idx="140">
                  <c:v>457.82</c:v>
                </c:pt>
                <c:pt idx="141">
                  <c:v>457.82</c:v>
                </c:pt>
                <c:pt idx="142">
                  <c:v>442.52</c:v>
                </c:pt>
                <c:pt idx="143">
                  <c:v>433.34</c:v>
                </c:pt>
                <c:pt idx="144">
                  <c:v>433.34</c:v>
                </c:pt>
                <c:pt idx="145">
                  <c:v>433.34</c:v>
                </c:pt>
                <c:pt idx="146">
                  <c:v>433.34</c:v>
                </c:pt>
                <c:pt idx="147">
                  <c:v>417.01</c:v>
                </c:pt>
                <c:pt idx="148">
                  <c:v>395.58</c:v>
                </c:pt>
                <c:pt idx="149">
                  <c:v>374.15</c:v>
                </c:pt>
                <c:pt idx="150">
                  <c:v>374.15</c:v>
                </c:pt>
                <c:pt idx="151">
                  <c:v>374.15</c:v>
                </c:pt>
                <c:pt idx="152">
                  <c:v>374.15</c:v>
                </c:pt>
                <c:pt idx="153">
                  <c:v>415.99</c:v>
                </c:pt>
                <c:pt idx="154">
                  <c:v>415.99</c:v>
                </c:pt>
                <c:pt idx="155">
                  <c:v>415.99</c:v>
                </c:pt>
                <c:pt idx="156">
                  <c:v>740.48</c:v>
                </c:pt>
                <c:pt idx="157">
                  <c:v>740.48</c:v>
                </c:pt>
                <c:pt idx="158">
                  <c:v>740.48</c:v>
                </c:pt>
                <c:pt idx="159">
                  <c:v>740.48</c:v>
                </c:pt>
                <c:pt idx="160">
                  <c:v>740.48</c:v>
                </c:pt>
                <c:pt idx="161">
                  <c:v>740.48</c:v>
                </c:pt>
                <c:pt idx="162">
                  <c:v>436.89</c:v>
                </c:pt>
                <c:pt idx="163">
                  <c:v>515.47</c:v>
                </c:pt>
                <c:pt idx="164">
                  <c:v>515.47</c:v>
                </c:pt>
                <c:pt idx="165">
                  <c:v>459.34</c:v>
                </c:pt>
                <c:pt idx="166">
                  <c:v>459.34</c:v>
                </c:pt>
                <c:pt idx="167">
                  <c:v>459.34</c:v>
                </c:pt>
                <c:pt idx="168">
                  <c:v>459.34</c:v>
                </c:pt>
                <c:pt idx="169">
                  <c:v>555.26</c:v>
                </c:pt>
                <c:pt idx="170">
                  <c:v>583.79</c:v>
                </c:pt>
                <c:pt idx="171">
                  <c:v>542</c:v>
                </c:pt>
                <c:pt idx="172">
                  <c:v>644.44000000000005</c:v>
                </c:pt>
                <c:pt idx="173">
                  <c:v>644.44000000000005</c:v>
                </c:pt>
                <c:pt idx="174">
                  <c:v>644.44000000000005</c:v>
                </c:pt>
                <c:pt idx="175">
                  <c:v>479.75</c:v>
                </c:pt>
                <c:pt idx="176">
                  <c:v>479.75</c:v>
                </c:pt>
                <c:pt idx="177">
                  <c:v>511.38</c:v>
                </c:pt>
                <c:pt idx="178">
                  <c:v>511.38</c:v>
                </c:pt>
                <c:pt idx="179">
                  <c:v>481.89</c:v>
                </c:pt>
                <c:pt idx="180">
                  <c:v>481.89</c:v>
                </c:pt>
                <c:pt idx="181">
                  <c:v>481.89</c:v>
                </c:pt>
                <c:pt idx="182">
                  <c:v>481.89</c:v>
                </c:pt>
                <c:pt idx="183">
                  <c:v>481.79</c:v>
                </c:pt>
                <c:pt idx="184">
                  <c:v>481.79</c:v>
                </c:pt>
                <c:pt idx="185">
                  <c:v>481.79</c:v>
                </c:pt>
                <c:pt idx="186">
                  <c:v>481.89</c:v>
                </c:pt>
                <c:pt idx="187">
                  <c:v>481.89</c:v>
                </c:pt>
                <c:pt idx="188">
                  <c:v>481.89</c:v>
                </c:pt>
                <c:pt idx="189">
                  <c:v>481.89</c:v>
                </c:pt>
                <c:pt idx="190">
                  <c:v>467.51</c:v>
                </c:pt>
                <c:pt idx="191">
                  <c:v>528.73</c:v>
                </c:pt>
                <c:pt idx="192">
                  <c:v>459.34</c:v>
                </c:pt>
                <c:pt idx="193">
                  <c:v>436.89</c:v>
                </c:pt>
                <c:pt idx="194">
                  <c:v>459.34</c:v>
                </c:pt>
                <c:pt idx="195">
                  <c:v>459.34</c:v>
                </c:pt>
                <c:pt idx="196">
                  <c:v>459.34</c:v>
                </c:pt>
                <c:pt idx="197">
                  <c:v>459.34</c:v>
                </c:pt>
                <c:pt idx="198">
                  <c:v>443.02</c:v>
                </c:pt>
                <c:pt idx="199">
                  <c:v>406.28</c:v>
                </c:pt>
                <c:pt idx="200">
                  <c:v>447.1</c:v>
                </c:pt>
                <c:pt idx="201">
                  <c:v>414.45</c:v>
                </c:pt>
                <c:pt idx="202">
                  <c:v>412.4</c:v>
                </c:pt>
                <c:pt idx="203">
                  <c:v>412.4</c:v>
                </c:pt>
                <c:pt idx="204">
                  <c:v>406.28</c:v>
                </c:pt>
                <c:pt idx="205">
                  <c:v>425.47</c:v>
                </c:pt>
                <c:pt idx="206">
                  <c:v>421.59</c:v>
                </c:pt>
                <c:pt idx="207">
                  <c:v>421.59</c:v>
                </c:pt>
                <c:pt idx="208">
                  <c:v>680.47</c:v>
                </c:pt>
                <c:pt idx="209">
                  <c:v>680.47</c:v>
                </c:pt>
                <c:pt idx="210">
                  <c:v>680.47</c:v>
                </c:pt>
                <c:pt idx="211">
                  <c:v>680.47</c:v>
                </c:pt>
                <c:pt idx="212">
                  <c:v>680.47</c:v>
                </c:pt>
                <c:pt idx="213">
                  <c:v>680.47</c:v>
                </c:pt>
                <c:pt idx="214">
                  <c:v>680.47</c:v>
                </c:pt>
                <c:pt idx="215">
                  <c:v>680.47</c:v>
                </c:pt>
                <c:pt idx="216">
                  <c:v>680.47</c:v>
                </c:pt>
                <c:pt idx="217">
                  <c:v>692.58</c:v>
                </c:pt>
                <c:pt idx="218">
                  <c:v>392.58</c:v>
                </c:pt>
                <c:pt idx="219">
                  <c:v>392.73</c:v>
                </c:pt>
                <c:pt idx="220">
                  <c:v>392.73</c:v>
                </c:pt>
                <c:pt idx="221">
                  <c:v>489.32</c:v>
                </c:pt>
                <c:pt idx="222">
                  <c:v>474.14</c:v>
                </c:pt>
                <c:pt idx="223">
                  <c:v>508.62</c:v>
                </c:pt>
                <c:pt idx="224">
                  <c:v>461.81</c:v>
                </c:pt>
                <c:pt idx="225">
                  <c:v>461.81</c:v>
                </c:pt>
                <c:pt idx="226">
                  <c:v>437.61</c:v>
                </c:pt>
                <c:pt idx="227">
                  <c:v>437.61</c:v>
                </c:pt>
                <c:pt idx="228">
                  <c:v>437.61</c:v>
                </c:pt>
                <c:pt idx="229">
                  <c:v>437.61</c:v>
                </c:pt>
                <c:pt idx="230">
                  <c:v>437.61</c:v>
                </c:pt>
                <c:pt idx="231">
                  <c:v>437.61</c:v>
                </c:pt>
                <c:pt idx="255" formatCode="General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Romania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Graphs!$A$105:$A$365</c:f>
              <c:strCache>
                <c:ptCount val="237"/>
                <c:pt idx="2">
                  <c:v>|</c:v>
                </c:pt>
                <c:pt idx="28">
                  <c:v>2009</c:v>
                </c:pt>
                <c:pt idx="54">
                  <c:v>|</c:v>
                </c:pt>
                <c:pt idx="80">
                  <c:v>2010</c:v>
                </c:pt>
                <c:pt idx="106">
                  <c:v>|</c:v>
                </c:pt>
                <c:pt idx="132">
                  <c:v>2011</c:v>
                </c:pt>
                <c:pt idx="158">
                  <c:v>|</c:v>
                </c:pt>
                <c:pt idx="184">
                  <c:v>2012</c:v>
                </c:pt>
                <c:pt idx="210">
                  <c:v>|</c:v>
                </c:pt>
                <c:pt idx="236">
                  <c:v>2013</c:v>
                </c:pt>
              </c:strCache>
            </c:strRef>
          </c:cat>
          <c:val>
            <c:numRef>
              <c:f>Graphs!$BT$105:$BT$365</c:f>
              <c:numCache>
                <c:formatCode>#,##0.00</c:formatCode>
                <c:ptCount val="261"/>
                <c:pt idx="0">
                  <c:v>198.11270000000002</c:v>
                </c:pt>
                <c:pt idx="1">
                  <c:v>197.25140000000002</c:v>
                </c:pt>
                <c:pt idx="2">
                  <c:v>194.03380000000001</c:v>
                </c:pt>
                <c:pt idx="3">
                  <c:v>158.7747</c:v>
                </c:pt>
                <c:pt idx="4">
                  <c:v>179.8133</c:v>
                </c:pt>
                <c:pt idx="5">
                  <c:v>178.572</c:v>
                </c:pt>
                <c:pt idx="6">
                  <c:v>193.46200000000002</c:v>
                </c:pt>
                <c:pt idx="7">
                  <c:v>191.87020000000001</c:v>
                </c:pt>
                <c:pt idx="8">
                  <c:v>189.86860000000001</c:v>
                </c:pt>
                <c:pt idx="9">
                  <c:v>186.60760000000002</c:v>
                </c:pt>
                <c:pt idx="10">
                  <c:v>191.22240000000002</c:v>
                </c:pt>
                <c:pt idx="11">
                  <c:v>190.97620000000001</c:v>
                </c:pt>
                <c:pt idx="12">
                  <c:v>187.1009</c:v>
                </c:pt>
                <c:pt idx="13">
                  <c:v>186.79900000000001</c:v>
                </c:pt>
                <c:pt idx="14">
                  <c:v>190.33880000000002</c:v>
                </c:pt>
                <c:pt idx="15">
                  <c:v>193.51760000000002</c:v>
                </c:pt>
                <c:pt idx="16">
                  <c:v>187.50710000000001</c:v>
                </c:pt>
                <c:pt idx="17">
                  <c:v>188.8365</c:v>
                </c:pt>
                <c:pt idx="18">
                  <c:v>184.136</c:v>
                </c:pt>
                <c:pt idx="19">
                  <c:v>169.26930000000002</c:v>
                </c:pt>
                <c:pt idx="20">
                  <c:v>171.34100000000001</c:v>
                </c:pt>
                <c:pt idx="21">
                  <c:v>170.63820000000001</c:v>
                </c:pt>
                <c:pt idx="22">
                  <c:v>170.54940000000002</c:v>
                </c:pt>
                <c:pt idx="23">
                  <c:v>170.2604</c:v>
                </c:pt>
                <c:pt idx="24">
                  <c:v>169.5428</c:v>
                </c:pt>
                <c:pt idx="25">
                  <c:v>185.48590000000002</c:v>
                </c:pt>
                <c:pt idx="26">
                  <c:v>184.79220000000001</c:v>
                </c:pt>
                <c:pt idx="27">
                  <c:v>184.7441</c:v>
                </c:pt>
                <c:pt idx="28">
                  <c:v>185.42790000000002</c:v>
                </c:pt>
                <c:pt idx="29">
                  <c:v>189.911</c:v>
                </c:pt>
                <c:pt idx="30">
                  <c:v>189.19490000000002</c:v>
                </c:pt>
                <c:pt idx="31">
                  <c:v>189.04170000000002</c:v>
                </c:pt>
                <c:pt idx="32">
                  <c:v>189.89620000000002</c:v>
                </c:pt>
                <c:pt idx="33">
                  <c:v>193.24290000000002</c:v>
                </c:pt>
                <c:pt idx="34">
                  <c:v>193.1172</c:v>
                </c:pt>
                <c:pt idx="35">
                  <c:v>194.13800000000001</c:v>
                </c:pt>
                <c:pt idx="36">
                  <c:v>201.38770000000002</c:v>
                </c:pt>
                <c:pt idx="37">
                  <c:v>201.67670000000001</c:v>
                </c:pt>
                <c:pt idx="38">
                  <c:v>202.2551</c:v>
                </c:pt>
                <c:pt idx="39">
                  <c:v>204.2961</c:v>
                </c:pt>
                <c:pt idx="40">
                  <c:v>206.0805</c:v>
                </c:pt>
                <c:pt idx="41">
                  <c:v>167.70310000000001</c:v>
                </c:pt>
                <c:pt idx="42">
                  <c:v>163.8254</c:v>
                </c:pt>
                <c:pt idx="43">
                  <c:v>233.0925</c:v>
                </c:pt>
                <c:pt idx="44">
                  <c:v>174.77860000000001</c:v>
                </c:pt>
                <c:pt idx="45">
                  <c:v>166.3443</c:v>
                </c:pt>
                <c:pt idx="46">
                  <c:v>156.3973</c:v>
                </c:pt>
                <c:pt idx="47">
                  <c:v>158.15790000000001</c:v>
                </c:pt>
                <c:pt idx="48">
                  <c:v>172.54130000000001</c:v>
                </c:pt>
                <c:pt idx="49">
                  <c:v>175.40460000000002</c:v>
                </c:pt>
                <c:pt idx="50">
                  <c:v>164.97540000000001</c:v>
                </c:pt>
                <c:pt idx="51">
                  <c:v>165.10490000000001</c:v>
                </c:pt>
                <c:pt idx="52">
                  <c:v>165.3501</c:v>
                </c:pt>
                <c:pt idx="53">
                  <c:v>166.2928</c:v>
                </c:pt>
                <c:pt idx="54">
                  <c:v>165.71299999999999</c:v>
                </c:pt>
                <c:pt idx="55">
                  <c:v>167.13740000000001</c:v>
                </c:pt>
                <c:pt idx="56">
                  <c:v>169.61</c:v>
                </c:pt>
                <c:pt idx="57">
                  <c:v>169.67700000000002</c:v>
                </c:pt>
                <c:pt idx="58">
                  <c:v>169.81280000000001</c:v>
                </c:pt>
                <c:pt idx="59">
                  <c:v>170.16370000000001</c:v>
                </c:pt>
                <c:pt idx="60">
                  <c:v>169.64060000000001</c:v>
                </c:pt>
                <c:pt idx="61">
                  <c:v>169.7199</c:v>
                </c:pt>
                <c:pt idx="62">
                  <c:v>169.76690000000002</c:v>
                </c:pt>
                <c:pt idx="63">
                  <c:v>170.7133</c:v>
                </c:pt>
                <c:pt idx="64">
                  <c:v>171.00400000000002</c:v>
                </c:pt>
                <c:pt idx="65">
                  <c:v>183.62040000000002</c:v>
                </c:pt>
                <c:pt idx="66">
                  <c:v>171.80080000000001</c:v>
                </c:pt>
                <c:pt idx="67">
                  <c:v>183.3562</c:v>
                </c:pt>
                <c:pt idx="68">
                  <c:v>182.24360000000001</c:v>
                </c:pt>
                <c:pt idx="69">
                  <c:v>181.1157</c:v>
                </c:pt>
                <c:pt idx="70">
                  <c:v>181.1738</c:v>
                </c:pt>
                <c:pt idx="71">
                  <c:v>181.637</c:v>
                </c:pt>
                <c:pt idx="72">
                  <c:v>180.24640000000002</c:v>
                </c:pt>
                <c:pt idx="73">
                  <c:v>179.42830000000001</c:v>
                </c:pt>
                <c:pt idx="74">
                  <c:v>202.64490000000001</c:v>
                </c:pt>
                <c:pt idx="75">
                  <c:v>191.7303</c:v>
                </c:pt>
                <c:pt idx="76">
                  <c:v>202.78650000000002</c:v>
                </c:pt>
                <c:pt idx="77">
                  <c:v>201.41840000000002</c:v>
                </c:pt>
                <c:pt idx="78">
                  <c:v>200.78220000000002</c:v>
                </c:pt>
                <c:pt idx="79">
                  <c:v>200.0942</c:v>
                </c:pt>
                <c:pt idx="80">
                  <c:v>207.80350000000001</c:v>
                </c:pt>
                <c:pt idx="81">
                  <c:v>211.95140000000001</c:v>
                </c:pt>
                <c:pt idx="82">
                  <c:v>211.46120000000002</c:v>
                </c:pt>
                <c:pt idx="83">
                  <c:v>210.89</c:v>
                </c:pt>
                <c:pt idx="84">
                  <c:v>211.47749999999999</c:v>
                </c:pt>
                <c:pt idx="85">
                  <c:v>211.8459</c:v>
                </c:pt>
                <c:pt idx="86">
                  <c:v>212.46890000000002</c:v>
                </c:pt>
                <c:pt idx="87">
                  <c:v>212.7056</c:v>
                </c:pt>
                <c:pt idx="88">
                  <c:v>214.6798</c:v>
                </c:pt>
                <c:pt idx="89">
                  <c:v>211.2088</c:v>
                </c:pt>
                <c:pt idx="90">
                  <c:v>210.17020000000002</c:v>
                </c:pt>
                <c:pt idx="91">
                  <c:v>211.55420000000001</c:v>
                </c:pt>
                <c:pt idx="92">
                  <c:v>204.3734</c:v>
                </c:pt>
                <c:pt idx="93">
                  <c:v>206.49590000000001</c:v>
                </c:pt>
                <c:pt idx="94">
                  <c:v>175.6746</c:v>
                </c:pt>
                <c:pt idx="95">
                  <c:v>180.17360000000002</c:v>
                </c:pt>
                <c:pt idx="96">
                  <c:v>182.2105</c:v>
                </c:pt>
                <c:pt idx="97">
                  <c:v>183.17070000000001</c:v>
                </c:pt>
                <c:pt idx="98">
                  <c:v>183.3914</c:v>
                </c:pt>
                <c:pt idx="99">
                  <c:v>185.1574</c:v>
                </c:pt>
                <c:pt idx="100">
                  <c:v>186.21970000000002</c:v>
                </c:pt>
                <c:pt idx="101">
                  <c:v>185.8175</c:v>
                </c:pt>
                <c:pt idx="102">
                  <c:v>193.16080000000002</c:v>
                </c:pt>
                <c:pt idx="103">
                  <c:v>178.57499999999999</c:v>
                </c:pt>
                <c:pt idx="104">
                  <c:v>208.7362</c:v>
                </c:pt>
                <c:pt idx="105">
                  <c:v>208.90300000000002</c:v>
                </c:pt>
                <c:pt idx="106">
                  <c:v>209.24030000000002</c:v>
                </c:pt>
                <c:pt idx="107">
                  <c:v>175.90180000000001</c:v>
                </c:pt>
                <c:pt idx="108">
                  <c:v>176.0487</c:v>
                </c:pt>
                <c:pt idx="109">
                  <c:v>190.04400000000001</c:v>
                </c:pt>
                <c:pt idx="110">
                  <c:v>185.31180000000001</c:v>
                </c:pt>
                <c:pt idx="111">
                  <c:v>211.24350000000001</c:v>
                </c:pt>
                <c:pt idx="112">
                  <c:v>211.2988</c:v>
                </c:pt>
                <c:pt idx="113">
                  <c:v>235.37090000000001</c:v>
                </c:pt>
                <c:pt idx="114">
                  <c:v>354.89640000000003</c:v>
                </c:pt>
                <c:pt idx="115">
                  <c:v>237.69340000000003</c:v>
                </c:pt>
                <c:pt idx="116">
                  <c:v>234.88490000000002</c:v>
                </c:pt>
                <c:pt idx="117">
                  <c:v>233.31180000000001</c:v>
                </c:pt>
                <c:pt idx="118">
                  <c:v>237.84100000000001</c:v>
                </c:pt>
                <c:pt idx="119">
                  <c:v>241.62970000000001</c:v>
                </c:pt>
                <c:pt idx="120">
                  <c:v>242.83630000000002</c:v>
                </c:pt>
                <c:pt idx="121">
                  <c:v>243.5359</c:v>
                </c:pt>
                <c:pt idx="122">
                  <c:v>244.56710000000001</c:v>
                </c:pt>
                <c:pt idx="123">
                  <c:v>247.57760000000002</c:v>
                </c:pt>
                <c:pt idx="124">
                  <c:v>243.58330000000001</c:v>
                </c:pt>
                <c:pt idx="125">
                  <c:v>245.95840000000001</c:v>
                </c:pt>
                <c:pt idx="126">
                  <c:v>249.67960000000002</c:v>
                </c:pt>
                <c:pt idx="127">
                  <c:v>247.89440000000002</c:v>
                </c:pt>
                <c:pt idx="128">
                  <c:v>242.10310000000001</c:v>
                </c:pt>
                <c:pt idx="129">
                  <c:v>240.77160000000001</c:v>
                </c:pt>
                <c:pt idx="130">
                  <c:v>249.4401</c:v>
                </c:pt>
                <c:pt idx="131">
                  <c:v>247.22880000000001</c:v>
                </c:pt>
                <c:pt idx="132">
                  <c:v>256.67720000000003</c:v>
                </c:pt>
                <c:pt idx="133">
                  <c:v>259.91829999999999</c:v>
                </c:pt>
                <c:pt idx="134">
                  <c:v>256.89370000000002</c:v>
                </c:pt>
                <c:pt idx="135">
                  <c:v>257.37200000000001</c:v>
                </c:pt>
                <c:pt idx="136">
                  <c:v>235.91340000000002</c:v>
                </c:pt>
                <c:pt idx="137">
                  <c:v>234.69470000000001</c:v>
                </c:pt>
                <c:pt idx="138">
                  <c:v>245.99130000000002</c:v>
                </c:pt>
                <c:pt idx="139">
                  <c:v>246.1198</c:v>
                </c:pt>
                <c:pt idx="140">
                  <c:v>257.7996</c:v>
                </c:pt>
                <c:pt idx="141">
                  <c:v>221.4854</c:v>
                </c:pt>
                <c:pt idx="142">
                  <c:v>226.5951</c:v>
                </c:pt>
                <c:pt idx="143">
                  <c:v>245.4615</c:v>
                </c:pt>
                <c:pt idx="144">
                  <c:v>218.10990000000001</c:v>
                </c:pt>
                <c:pt idx="145">
                  <c:v>216.58950000000002</c:v>
                </c:pt>
                <c:pt idx="146">
                  <c:v>224.33970000000002</c:v>
                </c:pt>
                <c:pt idx="147">
                  <c:v>227.28630000000001</c:v>
                </c:pt>
                <c:pt idx="148">
                  <c:v>226.52</c:v>
                </c:pt>
                <c:pt idx="149">
                  <c:v>225.9922</c:v>
                </c:pt>
                <c:pt idx="150">
                  <c:v>225.56440000000001</c:v>
                </c:pt>
                <c:pt idx="151">
                  <c:v>222.8802</c:v>
                </c:pt>
                <c:pt idx="152">
                  <c:v>226.0352</c:v>
                </c:pt>
                <c:pt idx="153">
                  <c:v>228.84809413367921</c:v>
                </c:pt>
                <c:pt idx="154">
                  <c:v>228.99510000000001</c:v>
                </c:pt>
                <c:pt idx="155">
                  <c:v>233.45140000000001</c:v>
                </c:pt>
                <c:pt idx="156">
                  <c:v>226.1541</c:v>
                </c:pt>
                <c:pt idx="157">
                  <c:v>233.04860000000002</c:v>
                </c:pt>
                <c:pt idx="158">
                  <c:v>232.65620000000001</c:v>
                </c:pt>
                <c:pt idx="159">
                  <c:v>230.12650000000002</c:v>
                </c:pt>
                <c:pt idx="160">
                  <c:v>229.89030000000002</c:v>
                </c:pt>
                <c:pt idx="161">
                  <c:v>253.55890000000002</c:v>
                </c:pt>
                <c:pt idx="162">
                  <c:v>232.48400000000001</c:v>
                </c:pt>
                <c:pt idx="163">
                  <c:v>241.61580000000001</c:v>
                </c:pt>
                <c:pt idx="164">
                  <c:v>229.38910000000001</c:v>
                </c:pt>
                <c:pt idx="165">
                  <c:v>232.10690000000002</c:v>
                </c:pt>
                <c:pt idx="166">
                  <c:v>233.7466</c:v>
                </c:pt>
                <c:pt idx="167">
                  <c:v>241.36190000000002</c:v>
                </c:pt>
                <c:pt idx="168">
                  <c:v>241.14410000000001</c:v>
                </c:pt>
                <c:pt idx="169">
                  <c:v>240.33430000000001</c:v>
                </c:pt>
                <c:pt idx="170">
                  <c:v>239.93730000000002</c:v>
                </c:pt>
                <c:pt idx="171">
                  <c:v>230.84360000000001</c:v>
                </c:pt>
                <c:pt idx="172">
                  <c:v>225.7534</c:v>
                </c:pt>
                <c:pt idx="173">
                  <c:v>208.7396</c:v>
                </c:pt>
                <c:pt idx="174">
                  <c:v>208.66050000000001</c:v>
                </c:pt>
                <c:pt idx="175">
                  <c:v>239.63070000000002</c:v>
                </c:pt>
                <c:pt idx="176">
                  <c:v>229.63320000000002</c:v>
                </c:pt>
                <c:pt idx="177">
                  <c:v>227.89660000000001</c:v>
                </c:pt>
                <c:pt idx="178">
                  <c:v>227.6104</c:v>
                </c:pt>
                <c:pt idx="179">
                  <c:v>244.49800000000002</c:v>
                </c:pt>
                <c:pt idx="180">
                  <c:v>243.87440000000001</c:v>
                </c:pt>
                <c:pt idx="181">
                  <c:v>244.67780000000002</c:v>
                </c:pt>
                <c:pt idx="182">
                  <c:v>224.10470000000001</c:v>
                </c:pt>
                <c:pt idx="183">
                  <c:v>251.16560000000001</c:v>
                </c:pt>
                <c:pt idx="184">
                  <c:v>243.71090000000001</c:v>
                </c:pt>
                <c:pt idx="185">
                  <c:v>247.535</c:v>
                </c:pt>
                <c:pt idx="186">
                  <c:v>242.053</c:v>
                </c:pt>
                <c:pt idx="187">
                  <c:v>234.69470000000001</c:v>
                </c:pt>
                <c:pt idx="188">
                  <c:v>232.63589999999999</c:v>
                </c:pt>
                <c:pt idx="189">
                  <c:v>234.12100000000001</c:v>
                </c:pt>
                <c:pt idx="190">
                  <c:v>220.08240000000001</c:v>
                </c:pt>
                <c:pt idx="191">
                  <c:v>237.4265</c:v>
                </c:pt>
                <c:pt idx="192">
                  <c:v>238.35509999999999</c:v>
                </c:pt>
                <c:pt idx="193">
                  <c:v>239.0966</c:v>
                </c:pt>
                <c:pt idx="194">
                  <c:v>223.07910000000001</c:v>
                </c:pt>
                <c:pt idx="195">
                  <c:v>222.51609999999999</c:v>
                </c:pt>
                <c:pt idx="196">
                  <c:v>221.86930000000001</c:v>
                </c:pt>
                <c:pt idx="197">
                  <c:v>232.16149999999999</c:v>
                </c:pt>
                <c:pt idx="198">
                  <c:v>230.9665</c:v>
                </c:pt>
                <c:pt idx="199">
                  <c:v>259.74630000000002</c:v>
                </c:pt>
                <c:pt idx="200">
                  <c:v>248.39510000000001</c:v>
                </c:pt>
                <c:pt idx="201">
                  <c:v>220.27510000000001</c:v>
                </c:pt>
                <c:pt idx="202">
                  <c:v>260.35489999999999</c:v>
                </c:pt>
                <c:pt idx="203">
                  <c:v>222.61519999999999</c:v>
                </c:pt>
                <c:pt idx="204">
                  <c:v>223.38499999999999</c:v>
                </c:pt>
                <c:pt idx="205">
                  <c:v>227.5419</c:v>
                </c:pt>
                <c:pt idx="206">
                  <c:v>232.85300000000001</c:v>
                </c:pt>
                <c:pt idx="207">
                  <c:v>231.59960000000001</c:v>
                </c:pt>
                <c:pt idx="208">
                  <c:v>234.93950000000001</c:v>
                </c:pt>
                <c:pt idx="209">
                  <c:v>237.4316</c:v>
                </c:pt>
                <c:pt idx="210">
                  <c:v>239.35409999999999</c:v>
                </c:pt>
                <c:pt idx="211">
                  <c:v>233.8648</c:v>
                </c:pt>
                <c:pt idx="212">
                  <c:v>234.06200000000001</c:v>
                </c:pt>
                <c:pt idx="213">
                  <c:v>236.38720000000001</c:v>
                </c:pt>
                <c:pt idx="214">
                  <c:v>268.04989999999998</c:v>
                </c:pt>
                <c:pt idx="215">
                  <c:v>236.5127</c:v>
                </c:pt>
                <c:pt idx="216">
                  <c:v>252.72239999999999</c:v>
                </c:pt>
                <c:pt idx="217">
                  <c:v>221.45490000000001</c:v>
                </c:pt>
                <c:pt idx="218">
                  <c:v>252.21729999999999</c:v>
                </c:pt>
                <c:pt idx="219">
                  <c:v>252.84639999999999</c:v>
                </c:pt>
                <c:pt idx="220">
                  <c:v>230.48419999999999</c:v>
                </c:pt>
                <c:pt idx="221">
                  <c:v>235.47970000000001</c:v>
                </c:pt>
                <c:pt idx="222">
                  <c:v>246.82329999999999</c:v>
                </c:pt>
                <c:pt idx="223">
                  <c:v>246.67250000000001</c:v>
                </c:pt>
                <c:pt idx="224">
                  <c:v>229.81970000000001</c:v>
                </c:pt>
                <c:pt idx="225">
                  <c:v>246.82859999999999</c:v>
                </c:pt>
                <c:pt idx="226">
                  <c:v>253.93289999999999</c:v>
                </c:pt>
                <c:pt idx="227">
                  <c:v>255.37209999999999</c:v>
                </c:pt>
                <c:pt idx="228">
                  <c:v>266.41140000000001</c:v>
                </c:pt>
                <c:pt idx="229">
                  <c:v>241.97980000000001</c:v>
                </c:pt>
                <c:pt idx="230">
                  <c:v>233.57259999999999</c:v>
                </c:pt>
                <c:pt idx="231">
                  <c:v>251.66630000000001</c:v>
                </c:pt>
                <c:pt idx="255" formatCode="General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74272"/>
        <c:axId val="60775808"/>
      </c:lineChart>
      <c:catAx>
        <c:axId val="6077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775808"/>
        <c:crossesAt val="0"/>
        <c:auto val="1"/>
        <c:lblAlgn val="ctr"/>
        <c:lblOffset val="100"/>
        <c:tickLblSkip val="26"/>
        <c:tickMarkSkip val="1"/>
        <c:noMultiLvlLbl val="0"/>
      </c:catAx>
      <c:valAx>
        <c:axId val="60775808"/>
        <c:scaling>
          <c:orientation val="minMax"/>
          <c:max val="799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 / 100kg</a:t>
                </a:r>
              </a:p>
            </c:rich>
          </c:tx>
          <c:layout>
            <c:manualLayout>
              <c:xMode val="edge"/>
              <c:yMode val="edge"/>
              <c:x val="5.7784911717495988E-2"/>
              <c:y val="0.442691060676238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774272"/>
        <c:crosses val="autoZero"/>
        <c:crossBetween val="between"/>
        <c:majorUnit val="100"/>
        <c:minorUnit val="20"/>
      </c:valAx>
      <c:spPr>
        <a:solidFill>
          <a:srgbClr val="FFFFCC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158908507223114"/>
          <c:y val="0.10501047663159752"/>
          <c:w val="0.2247191011235955"/>
          <c:h val="0.11736452061139416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Development of the Community average and Spanish 
 market price for Light Lamb carcases</a:t>
            </a:r>
          </a:p>
        </c:rich>
      </c:tx>
      <c:layout>
        <c:manualLayout>
          <c:xMode val="edge"/>
          <c:yMode val="edge"/>
          <c:x val="0.19288344418112785"/>
          <c:y val="3.05498714947533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622066161522828E-2"/>
          <c:y val="0.1384928716904277"/>
          <c:w val="0.88799169782352183"/>
          <c:h val="0.77189409368635442"/>
        </c:manualLayout>
      </c:layout>
      <c:lineChart>
        <c:grouping val="standard"/>
        <c:varyColors val="0"/>
        <c:ser>
          <c:idx val="3"/>
          <c:order val="0"/>
          <c:tx>
            <c:v>EU light lamb avg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Graphs!$A$105:$A$365</c:f>
              <c:strCache>
                <c:ptCount val="237"/>
                <c:pt idx="2">
                  <c:v>|</c:v>
                </c:pt>
                <c:pt idx="28">
                  <c:v>2009</c:v>
                </c:pt>
                <c:pt idx="54">
                  <c:v>|</c:v>
                </c:pt>
                <c:pt idx="80">
                  <c:v>2010</c:v>
                </c:pt>
                <c:pt idx="106">
                  <c:v>|</c:v>
                </c:pt>
                <c:pt idx="132">
                  <c:v>2011</c:v>
                </c:pt>
                <c:pt idx="158">
                  <c:v>|</c:v>
                </c:pt>
                <c:pt idx="184">
                  <c:v>2012</c:v>
                </c:pt>
                <c:pt idx="210">
                  <c:v>|</c:v>
                </c:pt>
                <c:pt idx="236">
                  <c:v>2013</c:v>
                </c:pt>
              </c:strCache>
            </c:strRef>
          </c:cat>
          <c:val>
            <c:numRef>
              <c:f>Graphs!$F$105:$F$365</c:f>
              <c:numCache>
                <c:formatCode>0.00</c:formatCode>
                <c:ptCount val="261"/>
                <c:pt idx="0">
                  <c:v>705.42460000000005</c:v>
                </c:pt>
                <c:pt idx="1">
                  <c:v>709.12610000000006</c:v>
                </c:pt>
                <c:pt idx="2">
                  <c:v>713.1825</c:v>
                </c:pt>
                <c:pt idx="3">
                  <c:v>718.40980000000002</c:v>
                </c:pt>
                <c:pt idx="4">
                  <c:v>671.74009999999998</c:v>
                </c:pt>
                <c:pt idx="5">
                  <c:v>650.62080000000003</c:v>
                </c:pt>
                <c:pt idx="6">
                  <c:v>631.1508</c:v>
                </c:pt>
                <c:pt idx="7">
                  <c:v>626.55520000000001</c:v>
                </c:pt>
                <c:pt idx="8">
                  <c:v>612.1155</c:v>
                </c:pt>
                <c:pt idx="9">
                  <c:v>593.76200000000006</c:v>
                </c:pt>
                <c:pt idx="10">
                  <c:v>571.08479999999997</c:v>
                </c:pt>
                <c:pt idx="11">
                  <c:v>555.47760000000005</c:v>
                </c:pt>
                <c:pt idx="12">
                  <c:v>551.04420000000005</c:v>
                </c:pt>
                <c:pt idx="13">
                  <c:v>556.85540000000003</c:v>
                </c:pt>
                <c:pt idx="14">
                  <c:v>557.52520000000004</c:v>
                </c:pt>
                <c:pt idx="15">
                  <c:v>533.87110000000007</c:v>
                </c:pt>
                <c:pt idx="16">
                  <c:v>549.70260000000007</c:v>
                </c:pt>
                <c:pt idx="17">
                  <c:v>579.0222</c:v>
                </c:pt>
                <c:pt idx="18">
                  <c:v>567.94170000000008</c:v>
                </c:pt>
                <c:pt idx="19">
                  <c:v>559.46069999999997</c:v>
                </c:pt>
                <c:pt idx="20">
                  <c:v>557.2903</c:v>
                </c:pt>
                <c:pt idx="21">
                  <c:v>551.48239999999998</c:v>
                </c:pt>
                <c:pt idx="22">
                  <c:v>551.11570000000006</c:v>
                </c:pt>
                <c:pt idx="23">
                  <c:v>556.86500000000001</c:v>
                </c:pt>
                <c:pt idx="24">
                  <c:v>553.79550000000006</c:v>
                </c:pt>
                <c:pt idx="25">
                  <c:v>561.92360000000008</c:v>
                </c:pt>
                <c:pt idx="26">
                  <c:v>562.95810000000006</c:v>
                </c:pt>
                <c:pt idx="27">
                  <c:v>578.21789999999999</c:v>
                </c:pt>
                <c:pt idx="28">
                  <c:v>588.84820000000002</c:v>
                </c:pt>
                <c:pt idx="29">
                  <c:v>614.02539999999999</c:v>
                </c:pt>
                <c:pt idx="30">
                  <c:v>619.41150000000005</c:v>
                </c:pt>
                <c:pt idx="31">
                  <c:v>633.35559999999998</c:v>
                </c:pt>
                <c:pt idx="32">
                  <c:v>647.02629999999999</c:v>
                </c:pt>
                <c:pt idx="33">
                  <c:v>648.8347</c:v>
                </c:pt>
                <c:pt idx="34">
                  <c:v>647.02730000000008</c:v>
                </c:pt>
                <c:pt idx="35">
                  <c:v>647.66120000000001</c:v>
                </c:pt>
                <c:pt idx="36">
                  <c:v>665.65420000000006</c:v>
                </c:pt>
                <c:pt idx="37">
                  <c:v>677.15140000000008</c:v>
                </c:pt>
                <c:pt idx="38">
                  <c:v>700.42230000000006</c:v>
                </c:pt>
                <c:pt idx="39">
                  <c:v>717.29219999999998</c:v>
                </c:pt>
                <c:pt idx="40">
                  <c:v>726.48670000000004</c:v>
                </c:pt>
                <c:pt idx="41">
                  <c:v>730.86810000000003</c:v>
                </c:pt>
                <c:pt idx="42">
                  <c:v>727.95010000000002</c:v>
                </c:pt>
                <c:pt idx="43">
                  <c:v>725.11860000000001</c:v>
                </c:pt>
                <c:pt idx="44">
                  <c:v>723.87260000000003</c:v>
                </c:pt>
                <c:pt idx="45">
                  <c:v>718.2867</c:v>
                </c:pt>
                <c:pt idx="46">
                  <c:v>711.71630000000005</c:v>
                </c:pt>
                <c:pt idx="47">
                  <c:v>706.74459999999999</c:v>
                </c:pt>
                <c:pt idx="48">
                  <c:v>701.88430000000005</c:v>
                </c:pt>
                <c:pt idx="49">
                  <c:v>713.53970000000004</c:v>
                </c:pt>
                <c:pt idx="50">
                  <c:v>713.63819999999998</c:v>
                </c:pt>
                <c:pt idx="51">
                  <c:v>714.43400000000008</c:v>
                </c:pt>
                <c:pt idx="52">
                  <c:v>725.02330000000006</c:v>
                </c:pt>
                <c:pt idx="53">
                  <c:v>720.30860000000007</c:v>
                </c:pt>
                <c:pt idx="54">
                  <c:v>717.56100000000004</c:v>
                </c:pt>
                <c:pt idx="55">
                  <c:v>714.02460000000008</c:v>
                </c:pt>
                <c:pt idx="56">
                  <c:v>642.12220000000002</c:v>
                </c:pt>
                <c:pt idx="57">
                  <c:v>603.6576</c:v>
                </c:pt>
                <c:pt idx="58">
                  <c:v>579.71630000000005</c:v>
                </c:pt>
                <c:pt idx="59">
                  <c:v>565.46699999999998</c:v>
                </c:pt>
                <c:pt idx="60">
                  <c:v>574.07370000000003</c:v>
                </c:pt>
                <c:pt idx="61">
                  <c:v>566.91250000000002</c:v>
                </c:pt>
                <c:pt idx="62">
                  <c:v>565.38340000000005</c:v>
                </c:pt>
                <c:pt idx="63">
                  <c:v>565.75670000000002</c:v>
                </c:pt>
                <c:pt idx="64">
                  <c:v>571.97130000000004</c:v>
                </c:pt>
                <c:pt idx="65">
                  <c:v>579.26220000000001</c:v>
                </c:pt>
                <c:pt idx="66">
                  <c:v>579.59030000000007</c:v>
                </c:pt>
                <c:pt idx="67">
                  <c:v>583.97</c:v>
                </c:pt>
                <c:pt idx="68">
                  <c:v>592.12570000000005</c:v>
                </c:pt>
                <c:pt idx="69">
                  <c:v>578.46230000000003</c:v>
                </c:pt>
                <c:pt idx="70">
                  <c:v>562.08680000000004</c:v>
                </c:pt>
                <c:pt idx="71">
                  <c:v>550.68830000000003</c:v>
                </c:pt>
                <c:pt idx="72">
                  <c:v>540.44820000000004</c:v>
                </c:pt>
                <c:pt idx="73">
                  <c:v>536.4982</c:v>
                </c:pt>
                <c:pt idx="74">
                  <c:v>528.21980000000008</c:v>
                </c:pt>
                <c:pt idx="75">
                  <c:v>532.23070000000007</c:v>
                </c:pt>
                <c:pt idx="76">
                  <c:v>531.7722</c:v>
                </c:pt>
                <c:pt idx="77">
                  <c:v>544.44950000000006</c:v>
                </c:pt>
                <c:pt idx="78">
                  <c:v>535.01100000000008</c:v>
                </c:pt>
                <c:pt idx="79">
                  <c:v>532.9171</c:v>
                </c:pt>
                <c:pt idx="80">
                  <c:v>535.23090000000002</c:v>
                </c:pt>
                <c:pt idx="81">
                  <c:v>555.06259999999997</c:v>
                </c:pt>
                <c:pt idx="82">
                  <c:v>576.19400000000007</c:v>
                </c:pt>
                <c:pt idx="83">
                  <c:v>572.70130000000006</c:v>
                </c:pt>
                <c:pt idx="84">
                  <c:v>576.31060000000002</c:v>
                </c:pt>
                <c:pt idx="85">
                  <c:v>575.26790000000005</c:v>
                </c:pt>
                <c:pt idx="86" formatCode="#,##0.00">
                  <c:v>588.86599999999999</c:v>
                </c:pt>
                <c:pt idx="87" formatCode="#,##0.00">
                  <c:v>630.91210000000001</c:v>
                </c:pt>
                <c:pt idx="88" formatCode="#,##0.00">
                  <c:v>601.5059</c:v>
                </c:pt>
                <c:pt idx="89" formatCode="#,##0.00">
                  <c:v>621.25279999999998</c:v>
                </c:pt>
                <c:pt idx="90" formatCode="#,##0.00">
                  <c:v>620.53060000000005</c:v>
                </c:pt>
                <c:pt idx="91" formatCode="#,##0.00">
                  <c:v>630.53610000000003</c:v>
                </c:pt>
                <c:pt idx="92" formatCode="#,##0.00">
                  <c:v>628.59190000000001</c:v>
                </c:pt>
                <c:pt idx="93" formatCode="#,##0.00">
                  <c:v>631.12480000000005</c:v>
                </c:pt>
                <c:pt idx="94" formatCode="#,##0.00">
                  <c:v>628.91100000000006</c:v>
                </c:pt>
                <c:pt idx="95" formatCode="#,##0.00">
                  <c:v>629.23340000000007</c:v>
                </c:pt>
                <c:pt idx="96" formatCode="#,##0.00">
                  <c:v>628.34500000000003</c:v>
                </c:pt>
                <c:pt idx="97" formatCode="#,##0.00">
                  <c:v>623.20500000000004</c:v>
                </c:pt>
                <c:pt idx="98" formatCode="#,##0.00">
                  <c:v>622.51980000000003</c:v>
                </c:pt>
                <c:pt idx="99" formatCode="#,##0.00">
                  <c:v>619.96990000000005</c:v>
                </c:pt>
                <c:pt idx="100" formatCode="#,##0.00">
                  <c:v>604.33230000000003</c:v>
                </c:pt>
                <c:pt idx="101" formatCode="#,##0.00">
                  <c:v>615.72840000000008</c:v>
                </c:pt>
                <c:pt idx="102" formatCode="#,##0.00">
                  <c:v>608.19740000000002</c:v>
                </c:pt>
                <c:pt idx="103" formatCode="#,##0.00">
                  <c:v>610.10050000000001</c:v>
                </c:pt>
                <c:pt idx="104" formatCode="#,##0.00">
                  <c:v>611.02409999999998</c:v>
                </c:pt>
                <c:pt idx="105" formatCode="#,##0.00">
                  <c:v>628.11940000000004</c:v>
                </c:pt>
                <c:pt idx="106" formatCode="#,##0.00">
                  <c:v>615.21140000000003</c:v>
                </c:pt>
                <c:pt idx="107" formatCode="#,##0.00">
                  <c:v>568.19119999999998</c:v>
                </c:pt>
                <c:pt idx="108" formatCode="#,##0.00">
                  <c:v>548.02819999999997</c:v>
                </c:pt>
                <c:pt idx="109" formatCode="#,##0.00">
                  <c:v>533.79090000000008</c:v>
                </c:pt>
                <c:pt idx="110" formatCode="#,##0.00">
                  <c:v>531.12080000000003</c:v>
                </c:pt>
                <c:pt idx="111" formatCode="#,##0.00">
                  <c:v>525.7921</c:v>
                </c:pt>
                <c:pt idx="112" formatCode="#,##0.00">
                  <c:v>527.34400000000005</c:v>
                </c:pt>
                <c:pt idx="113" formatCode="#,##0.00">
                  <c:v>534.52970000000005</c:v>
                </c:pt>
                <c:pt idx="114" formatCode="#,##0.00">
                  <c:v>539.12310000000002</c:v>
                </c:pt>
                <c:pt idx="115" formatCode="#,##0.00">
                  <c:v>538.68450000000007</c:v>
                </c:pt>
                <c:pt idx="116" formatCode="#,##0.00">
                  <c:v>540.58120000000008</c:v>
                </c:pt>
                <c:pt idx="117" formatCode="#,##0.00">
                  <c:v>543.84670000000006</c:v>
                </c:pt>
                <c:pt idx="118" formatCode="#,##0.00">
                  <c:v>541.0607</c:v>
                </c:pt>
                <c:pt idx="119" formatCode="#,##0.00">
                  <c:v>542.33950000000004</c:v>
                </c:pt>
                <c:pt idx="120" formatCode="#,##0.00">
                  <c:v>559.0942</c:v>
                </c:pt>
                <c:pt idx="121" formatCode="#,##0.00">
                  <c:v>590.56920000000002</c:v>
                </c:pt>
                <c:pt idx="122" formatCode="#,##0.00">
                  <c:v>610.95680000000004</c:v>
                </c:pt>
                <c:pt idx="123" formatCode="#,##0.00">
                  <c:v>584.51960000000008</c:v>
                </c:pt>
                <c:pt idx="124" formatCode="#,##0.00">
                  <c:v>568.31510000000003</c:v>
                </c:pt>
                <c:pt idx="125" formatCode="#,##0.00">
                  <c:v>561.31470000000002</c:v>
                </c:pt>
                <c:pt idx="126" formatCode="#,##0.00">
                  <c:v>559.58440000000007</c:v>
                </c:pt>
                <c:pt idx="127" formatCode="#,##0.00">
                  <c:v>555.88459999999998</c:v>
                </c:pt>
                <c:pt idx="128" formatCode="#,##0.00">
                  <c:v>556.73820000000001</c:v>
                </c:pt>
                <c:pt idx="129" formatCode="#,##0.00">
                  <c:v>560.71249999999998</c:v>
                </c:pt>
                <c:pt idx="130" formatCode="#,##0.00">
                  <c:v>558.18979999999999</c:v>
                </c:pt>
                <c:pt idx="131" formatCode="#,##0.00">
                  <c:v>565.3057</c:v>
                </c:pt>
                <c:pt idx="132" formatCode="#,##0.00">
                  <c:v>571.05860000000007</c:v>
                </c:pt>
                <c:pt idx="133" formatCode="#,##0.00">
                  <c:v>570.03830000000005</c:v>
                </c:pt>
                <c:pt idx="134" formatCode="#,##0.00">
                  <c:v>570.15710000000001</c:v>
                </c:pt>
                <c:pt idx="135" formatCode="#,##0.00">
                  <c:v>590.03899999999999</c:v>
                </c:pt>
                <c:pt idx="136" formatCode="#,##0.00">
                  <c:v>584.78110000000004</c:v>
                </c:pt>
                <c:pt idx="137" formatCode="#,##0.00">
                  <c:v>582.27539999999999</c:v>
                </c:pt>
                <c:pt idx="138" formatCode="#,##0.00">
                  <c:v>601.89160000000004</c:v>
                </c:pt>
                <c:pt idx="139" formatCode="#,##0.00">
                  <c:v>598.80550000000005</c:v>
                </c:pt>
                <c:pt idx="140" formatCode="#,##0.00">
                  <c:v>599.69640000000004</c:v>
                </c:pt>
                <c:pt idx="141" formatCode="#,##0.00">
                  <c:v>608.89340000000004</c:v>
                </c:pt>
                <c:pt idx="142" formatCode="#,##0.00">
                  <c:v>622.81330000000003</c:v>
                </c:pt>
                <c:pt idx="143" formatCode="#,##0.00">
                  <c:v>622.50380000000007</c:v>
                </c:pt>
                <c:pt idx="144" formatCode="#,##0.00">
                  <c:v>622.61560000000009</c:v>
                </c:pt>
                <c:pt idx="145" formatCode="#,##0.00">
                  <c:v>620.67610000000002</c:v>
                </c:pt>
                <c:pt idx="146" formatCode="#,##0.00">
                  <c:v>630.30320000000006</c:v>
                </c:pt>
                <c:pt idx="147" formatCode="#,##0.00">
                  <c:v>638.30540000000008</c:v>
                </c:pt>
                <c:pt idx="148" formatCode="#,##0.00">
                  <c:v>633.8895</c:v>
                </c:pt>
                <c:pt idx="149" formatCode="#,##0.00">
                  <c:v>621.1463</c:v>
                </c:pt>
                <c:pt idx="150" formatCode="#,##0.00">
                  <c:v>634.97990000000004</c:v>
                </c:pt>
                <c:pt idx="151" formatCode="#,##0.00">
                  <c:v>627.39620000000002</c:v>
                </c:pt>
                <c:pt idx="152" formatCode="#,##0.00">
                  <c:v>636.58040000000005</c:v>
                </c:pt>
                <c:pt idx="153" formatCode="#,##0.00">
                  <c:v>637.70010000000002</c:v>
                </c:pt>
                <c:pt idx="154" formatCode="#,##0.00">
                  <c:v>637.79399999999998</c:v>
                </c:pt>
                <c:pt idx="155" formatCode="#,##0.00">
                  <c:v>642.17079999999999</c:v>
                </c:pt>
                <c:pt idx="156" formatCode="#,##0.00">
                  <c:v>643.76600000000008</c:v>
                </c:pt>
                <c:pt idx="157" formatCode="#,##0.00">
                  <c:v>651.48290000000009</c:v>
                </c:pt>
                <c:pt idx="158" formatCode="#,##0.00">
                  <c:v>645.37990000000002</c:v>
                </c:pt>
                <c:pt idx="159" formatCode="#,##0.00">
                  <c:v>633.93560000000002</c:v>
                </c:pt>
                <c:pt idx="160" formatCode="#,##0.00">
                  <c:v>610.51620000000003</c:v>
                </c:pt>
                <c:pt idx="161" formatCode="#,##0.00">
                  <c:v>588.69760000000008</c:v>
                </c:pt>
                <c:pt idx="162" formatCode="#,##0.00">
                  <c:v>576.65010000000007</c:v>
                </c:pt>
                <c:pt idx="163" formatCode="#,##0.00">
                  <c:v>576.99459999999999</c:v>
                </c:pt>
                <c:pt idx="164" formatCode="#,##0.00">
                  <c:v>585.27539999999999</c:v>
                </c:pt>
                <c:pt idx="165" formatCode="#,##0.00">
                  <c:v>584.96370000000002</c:v>
                </c:pt>
                <c:pt idx="166" formatCode="#,##0.00">
                  <c:v>584.10320000000002</c:v>
                </c:pt>
                <c:pt idx="167" formatCode="#,##0.00">
                  <c:v>584.02460000000008</c:v>
                </c:pt>
                <c:pt idx="168" formatCode="#,##0.00">
                  <c:v>586.61620000000005</c:v>
                </c:pt>
                <c:pt idx="169" formatCode="#,##0.00">
                  <c:v>586.15030000000002</c:v>
                </c:pt>
                <c:pt idx="170" formatCode="#,##0.00">
                  <c:v>581.6567</c:v>
                </c:pt>
                <c:pt idx="171" formatCode="#,##0.00">
                  <c:v>580.49959999999999</c:v>
                </c:pt>
                <c:pt idx="172" formatCode="#,##0.00">
                  <c:v>601.77910000000008</c:v>
                </c:pt>
                <c:pt idx="173" formatCode="#,##0.00">
                  <c:v>598.7604</c:v>
                </c:pt>
                <c:pt idx="174" formatCode="#,##0.00">
                  <c:v>591.39139999999998</c:v>
                </c:pt>
                <c:pt idx="175" formatCode="#,##0.00">
                  <c:v>594.31119999999999</c:v>
                </c:pt>
                <c:pt idx="176" formatCode="#,##0.00">
                  <c:v>595.82180000000005</c:v>
                </c:pt>
                <c:pt idx="177" formatCode="#,##0.00">
                  <c:v>579.74829999999997</c:v>
                </c:pt>
                <c:pt idx="178" formatCode="#,##0.00">
                  <c:v>556.19889999999998</c:v>
                </c:pt>
                <c:pt idx="179" formatCode="#,##0.00">
                  <c:v>555.25260000000003</c:v>
                </c:pt>
                <c:pt idx="180" formatCode="#,##0.00">
                  <c:v>555.39780000000007</c:v>
                </c:pt>
                <c:pt idx="181" formatCode="#,##0.00">
                  <c:v>557.15170000000001</c:v>
                </c:pt>
                <c:pt idx="182" formatCode="#,##0.00">
                  <c:v>553.40570000000002</c:v>
                </c:pt>
                <c:pt idx="183" formatCode="#,##0.00">
                  <c:v>551.67899999999997</c:v>
                </c:pt>
                <c:pt idx="184" formatCode="#,##0.00">
                  <c:v>555.04780000000005</c:v>
                </c:pt>
                <c:pt idx="185" formatCode="#,##0.00">
                  <c:v>558.44280000000003</c:v>
                </c:pt>
                <c:pt idx="186" formatCode="#,##0.00">
                  <c:v>577.09519999999998</c:v>
                </c:pt>
                <c:pt idx="187" formatCode="#,##0.00">
                  <c:v>591.86969999999997</c:v>
                </c:pt>
                <c:pt idx="188" formatCode="#,##0.00">
                  <c:v>594.90729999999996</c:v>
                </c:pt>
                <c:pt idx="189" formatCode="#,##0.00">
                  <c:v>579.18259999999998</c:v>
                </c:pt>
                <c:pt idx="190" formatCode="#,##0.00">
                  <c:v>604.94740000000002</c:v>
                </c:pt>
                <c:pt idx="191" formatCode="#,##0.00">
                  <c:v>614.49379999999996</c:v>
                </c:pt>
                <c:pt idx="192" formatCode="#,##0.00">
                  <c:v>611.92280000000005</c:v>
                </c:pt>
                <c:pt idx="193" formatCode="#,##0.00">
                  <c:v>615.93359999999996</c:v>
                </c:pt>
                <c:pt idx="194" formatCode="#,##0.00">
                  <c:v>633.96529999999996</c:v>
                </c:pt>
                <c:pt idx="195" formatCode="#,##0.00">
                  <c:v>637.87940000000003</c:v>
                </c:pt>
                <c:pt idx="196" formatCode="#,##0.00">
                  <c:v>639.45000000000005</c:v>
                </c:pt>
                <c:pt idx="197" formatCode="#,##0.00">
                  <c:v>638.56119999999999</c:v>
                </c:pt>
                <c:pt idx="198" formatCode="#,##0.00">
                  <c:v>626.22460000000001</c:v>
                </c:pt>
                <c:pt idx="199" formatCode="#,##0.00">
                  <c:v>631.0806</c:v>
                </c:pt>
                <c:pt idx="200" formatCode="#,##0.00">
                  <c:v>629.10749999999996</c:v>
                </c:pt>
                <c:pt idx="201" formatCode="#,##0.00">
                  <c:v>625.89710000000002</c:v>
                </c:pt>
                <c:pt idx="202" formatCode="#,##0.00">
                  <c:v>629.73069999999996</c:v>
                </c:pt>
                <c:pt idx="203" formatCode="#,##0.00">
                  <c:v>632.15880000000004</c:v>
                </c:pt>
                <c:pt idx="204" formatCode="#,##0.00">
                  <c:v>635.93269999999995</c:v>
                </c:pt>
                <c:pt idx="205" formatCode="#,##0.00">
                  <c:v>638.20420000000001</c:v>
                </c:pt>
                <c:pt idx="206" formatCode="#,##0.00">
                  <c:v>634.31500000000005</c:v>
                </c:pt>
                <c:pt idx="207" formatCode="#,##0.00">
                  <c:v>635.31939999999997</c:v>
                </c:pt>
                <c:pt idx="208" formatCode="#,##0.00">
                  <c:v>635.70479999999998</c:v>
                </c:pt>
                <c:pt idx="209" formatCode="#,##0.00">
                  <c:v>604.13699999999994</c:v>
                </c:pt>
                <c:pt idx="210" formatCode="#,##0.00">
                  <c:v>602.94939999999997</c:v>
                </c:pt>
                <c:pt idx="211" formatCode="#,##0.00">
                  <c:v>636.02660000000003</c:v>
                </c:pt>
                <c:pt idx="212" formatCode="#,##0.00">
                  <c:v>647.21</c:v>
                </c:pt>
                <c:pt idx="213" formatCode="#,##0.00">
                  <c:v>577.85149999999999</c:v>
                </c:pt>
                <c:pt idx="214" formatCode="#,##0.00">
                  <c:v>558.66930000000002</c:v>
                </c:pt>
                <c:pt idx="215" formatCode="#,##0.00">
                  <c:v>542.38499999999999</c:v>
                </c:pt>
                <c:pt idx="216" formatCode="#,##0.00">
                  <c:v>547.96730000000002</c:v>
                </c:pt>
                <c:pt idx="217" formatCode="#,##0.00">
                  <c:v>545.24249999999995</c:v>
                </c:pt>
                <c:pt idx="218" formatCode="#,##0.00">
                  <c:v>539.04629999999997</c:v>
                </c:pt>
                <c:pt idx="219" formatCode="#,##0.00">
                  <c:v>535.11339999999996</c:v>
                </c:pt>
                <c:pt idx="220" formatCode="#,##0.00">
                  <c:v>542.11109999999996</c:v>
                </c:pt>
                <c:pt idx="221" formatCode="#,##0.00">
                  <c:v>527.88250000000005</c:v>
                </c:pt>
                <c:pt idx="222" formatCode="#,##0.00">
                  <c:v>529.93499999999995</c:v>
                </c:pt>
                <c:pt idx="223" formatCode="#,##0.00">
                  <c:v>556.03679999999997</c:v>
                </c:pt>
                <c:pt idx="224" formatCode="#,##0.00">
                  <c:v>550.13930000000005</c:v>
                </c:pt>
                <c:pt idx="225" formatCode="#,##0.00">
                  <c:v>540.89980000000003</c:v>
                </c:pt>
                <c:pt idx="226" formatCode="#,##0.00">
                  <c:v>543.97789999999998</c:v>
                </c:pt>
                <c:pt idx="227" formatCode="#,##0.00">
                  <c:v>549.6268</c:v>
                </c:pt>
                <c:pt idx="228" formatCode="#,##0.00">
                  <c:v>566.2604</c:v>
                </c:pt>
                <c:pt idx="229" formatCode="#,##0.00">
                  <c:v>555.03110000000004</c:v>
                </c:pt>
                <c:pt idx="230" formatCode="#,##0.00">
                  <c:v>560.62929999999994</c:v>
                </c:pt>
                <c:pt idx="231" formatCode="#,##0.00">
                  <c:v>561.452</c:v>
                </c:pt>
              </c:numCache>
            </c:numRef>
          </c:val>
          <c:smooth val="0"/>
        </c:ser>
        <c:ser>
          <c:idx val="4"/>
          <c:order val="1"/>
          <c:tx>
            <c:v>Spain Cat C (10 - 13kg) 1a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Graphs!$A$105:$A$365</c:f>
              <c:strCache>
                <c:ptCount val="237"/>
                <c:pt idx="2">
                  <c:v>|</c:v>
                </c:pt>
                <c:pt idx="28">
                  <c:v>2009</c:v>
                </c:pt>
                <c:pt idx="54">
                  <c:v>|</c:v>
                </c:pt>
                <c:pt idx="80">
                  <c:v>2010</c:v>
                </c:pt>
                <c:pt idx="106">
                  <c:v>|</c:v>
                </c:pt>
                <c:pt idx="132">
                  <c:v>2011</c:v>
                </c:pt>
                <c:pt idx="158">
                  <c:v>|</c:v>
                </c:pt>
                <c:pt idx="184">
                  <c:v>2012</c:v>
                </c:pt>
                <c:pt idx="210">
                  <c:v>|</c:v>
                </c:pt>
                <c:pt idx="236">
                  <c:v>2013</c:v>
                </c:pt>
              </c:strCache>
            </c:strRef>
          </c:cat>
          <c:val>
            <c:numRef>
              <c:f>Graphs!$BN$105:$BN$365</c:f>
              <c:numCache>
                <c:formatCode>#,##0.00</c:formatCode>
                <c:ptCount val="261"/>
                <c:pt idx="0">
                  <c:v>844.46</c:v>
                </c:pt>
                <c:pt idx="1">
                  <c:v>841.76</c:v>
                </c:pt>
                <c:pt idx="2">
                  <c:v>848.27</c:v>
                </c:pt>
                <c:pt idx="3">
                  <c:v>832.37</c:v>
                </c:pt>
                <c:pt idx="4">
                  <c:v>832.7</c:v>
                </c:pt>
                <c:pt idx="5">
                  <c:v>801.32</c:v>
                </c:pt>
                <c:pt idx="6">
                  <c:v>766.74</c:v>
                </c:pt>
                <c:pt idx="7">
                  <c:v>730.39</c:v>
                </c:pt>
                <c:pt idx="8">
                  <c:v>704.14</c:v>
                </c:pt>
                <c:pt idx="9">
                  <c:v>663.83</c:v>
                </c:pt>
                <c:pt idx="10">
                  <c:v>622.75</c:v>
                </c:pt>
                <c:pt idx="11">
                  <c:v>599.16999999999996</c:v>
                </c:pt>
                <c:pt idx="12">
                  <c:v>589.09</c:v>
                </c:pt>
                <c:pt idx="13">
                  <c:v>599.44000000000005</c:v>
                </c:pt>
                <c:pt idx="14">
                  <c:v>600.82000000000005</c:v>
                </c:pt>
                <c:pt idx="15">
                  <c:v>555.87</c:v>
                </c:pt>
                <c:pt idx="16">
                  <c:v>574.73</c:v>
                </c:pt>
                <c:pt idx="17">
                  <c:v>579.62</c:v>
                </c:pt>
                <c:pt idx="18">
                  <c:v>560.87</c:v>
                </c:pt>
                <c:pt idx="19">
                  <c:v>571.17999999999995</c:v>
                </c:pt>
                <c:pt idx="20">
                  <c:v>575.22</c:v>
                </c:pt>
                <c:pt idx="21">
                  <c:v>567.88</c:v>
                </c:pt>
                <c:pt idx="22">
                  <c:v>569.05999999999995</c:v>
                </c:pt>
                <c:pt idx="23">
                  <c:v>577.66</c:v>
                </c:pt>
                <c:pt idx="24">
                  <c:v>570.33000000000004</c:v>
                </c:pt>
                <c:pt idx="25">
                  <c:v>571.91</c:v>
                </c:pt>
                <c:pt idx="26">
                  <c:v>578.01</c:v>
                </c:pt>
                <c:pt idx="27">
                  <c:v>587.91</c:v>
                </c:pt>
                <c:pt idx="28">
                  <c:v>610.4</c:v>
                </c:pt>
                <c:pt idx="29">
                  <c:v>645.86</c:v>
                </c:pt>
                <c:pt idx="30">
                  <c:v>656.51</c:v>
                </c:pt>
                <c:pt idx="31">
                  <c:v>676.61</c:v>
                </c:pt>
                <c:pt idx="32">
                  <c:v>695.39</c:v>
                </c:pt>
                <c:pt idx="33">
                  <c:v>695.39</c:v>
                </c:pt>
                <c:pt idx="34">
                  <c:v>684.63</c:v>
                </c:pt>
                <c:pt idx="35">
                  <c:v>686.47</c:v>
                </c:pt>
                <c:pt idx="36">
                  <c:v>700.25</c:v>
                </c:pt>
                <c:pt idx="37">
                  <c:v>725.21</c:v>
                </c:pt>
                <c:pt idx="38">
                  <c:v>750.59</c:v>
                </c:pt>
                <c:pt idx="39">
                  <c:v>776.3</c:v>
                </c:pt>
                <c:pt idx="40">
                  <c:v>811.52</c:v>
                </c:pt>
                <c:pt idx="41">
                  <c:v>816.42</c:v>
                </c:pt>
                <c:pt idx="42">
                  <c:v>817.82</c:v>
                </c:pt>
                <c:pt idx="43">
                  <c:v>823.55</c:v>
                </c:pt>
                <c:pt idx="44">
                  <c:v>826.63</c:v>
                </c:pt>
                <c:pt idx="45">
                  <c:v>826.63</c:v>
                </c:pt>
                <c:pt idx="46">
                  <c:v>826.33</c:v>
                </c:pt>
                <c:pt idx="47">
                  <c:v>826.33</c:v>
                </c:pt>
                <c:pt idx="48">
                  <c:v>826.33</c:v>
                </c:pt>
                <c:pt idx="49">
                  <c:v>858.82</c:v>
                </c:pt>
                <c:pt idx="50">
                  <c:v>858.82</c:v>
                </c:pt>
                <c:pt idx="51">
                  <c:v>841.7</c:v>
                </c:pt>
                <c:pt idx="52">
                  <c:v>836.74</c:v>
                </c:pt>
                <c:pt idx="53">
                  <c:v>820.7</c:v>
                </c:pt>
                <c:pt idx="54">
                  <c:v>824.76</c:v>
                </c:pt>
                <c:pt idx="55">
                  <c:v>834.53</c:v>
                </c:pt>
                <c:pt idx="56">
                  <c:v>744.34</c:v>
                </c:pt>
                <c:pt idx="57">
                  <c:v>690.6</c:v>
                </c:pt>
                <c:pt idx="58">
                  <c:v>657.48</c:v>
                </c:pt>
                <c:pt idx="59">
                  <c:v>623.1</c:v>
                </c:pt>
                <c:pt idx="60">
                  <c:v>634.26</c:v>
                </c:pt>
                <c:pt idx="61">
                  <c:v>631.87</c:v>
                </c:pt>
                <c:pt idx="62">
                  <c:v>629.99</c:v>
                </c:pt>
                <c:pt idx="63">
                  <c:v>627.75</c:v>
                </c:pt>
                <c:pt idx="64">
                  <c:v>634.57000000000005</c:v>
                </c:pt>
                <c:pt idx="65">
                  <c:v>633.73</c:v>
                </c:pt>
                <c:pt idx="66">
                  <c:v>583.14</c:v>
                </c:pt>
                <c:pt idx="67">
                  <c:v>607.63</c:v>
                </c:pt>
                <c:pt idx="68">
                  <c:v>632.66</c:v>
                </c:pt>
                <c:pt idx="69">
                  <c:v>624.62</c:v>
                </c:pt>
                <c:pt idx="70">
                  <c:v>600.23</c:v>
                </c:pt>
                <c:pt idx="71">
                  <c:v>581.63</c:v>
                </c:pt>
                <c:pt idx="72">
                  <c:v>576.39</c:v>
                </c:pt>
                <c:pt idx="73">
                  <c:v>577.69000000000005</c:v>
                </c:pt>
                <c:pt idx="74">
                  <c:v>565.25</c:v>
                </c:pt>
                <c:pt idx="75">
                  <c:v>565.67999999999995</c:v>
                </c:pt>
                <c:pt idx="76">
                  <c:v>561</c:v>
                </c:pt>
                <c:pt idx="77">
                  <c:v>561.65</c:v>
                </c:pt>
                <c:pt idx="78">
                  <c:v>560.62</c:v>
                </c:pt>
                <c:pt idx="79">
                  <c:v>563.1</c:v>
                </c:pt>
                <c:pt idx="80">
                  <c:v>571.63</c:v>
                </c:pt>
                <c:pt idx="81">
                  <c:v>597.66999999999996</c:v>
                </c:pt>
                <c:pt idx="82">
                  <c:v>614.62</c:v>
                </c:pt>
                <c:pt idx="83">
                  <c:v>610.57000000000005</c:v>
                </c:pt>
                <c:pt idx="84">
                  <c:v>614.26</c:v>
                </c:pt>
                <c:pt idx="85">
                  <c:v>608.89</c:v>
                </c:pt>
                <c:pt idx="86">
                  <c:v>622.55999999999995</c:v>
                </c:pt>
                <c:pt idx="87">
                  <c:v>703.66</c:v>
                </c:pt>
                <c:pt idx="88">
                  <c:v>631.5</c:v>
                </c:pt>
                <c:pt idx="89">
                  <c:v>668.72</c:v>
                </c:pt>
                <c:pt idx="90">
                  <c:v>672.68</c:v>
                </c:pt>
                <c:pt idx="91">
                  <c:v>691.96</c:v>
                </c:pt>
                <c:pt idx="92">
                  <c:v>693.81</c:v>
                </c:pt>
                <c:pt idx="93">
                  <c:v>696.55</c:v>
                </c:pt>
                <c:pt idx="94">
                  <c:v>695.85</c:v>
                </c:pt>
                <c:pt idx="95">
                  <c:v>695.49</c:v>
                </c:pt>
                <c:pt idx="96">
                  <c:v>695.28</c:v>
                </c:pt>
                <c:pt idx="97">
                  <c:v>693.93</c:v>
                </c:pt>
                <c:pt idx="98">
                  <c:v>696.67</c:v>
                </c:pt>
                <c:pt idx="99">
                  <c:v>695.25</c:v>
                </c:pt>
                <c:pt idx="100">
                  <c:v>674.22</c:v>
                </c:pt>
                <c:pt idx="101">
                  <c:v>696.35</c:v>
                </c:pt>
                <c:pt idx="102">
                  <c:v>695.96</c:v>
                </c:pt>
                <c:pt idx="103">
                  <c:v>696.79</c:v>
                </c:pt>
                <c:pt idx="104">
                  <c:v>688.5</c:v>
                </c:pt>
                <c:pt idx="105">
                  <c:v>698.38</c:v>
                </c:pt>
                <c:pt idx="106">
                  <c:v>697.48</c:v>
                </c:pt>
                <c:pt idx="107">
                  <c:v>693.84</c:v>
                </c:pt>
                <c:pt idx="108">
                  <c:v>668.5</c:v>
                </c:pt>
                <c:pt idx="109">
                  <c:v>634.89</c:v>
                </c:pt>
                <c:pt idx="110">
                  <c:v>631.01</c:v>
                </c:pt>
                <c:pt idx="111">
                  <c:v>618.79</c:v>
                </c:pt>
                <c:pt idx="112">
                  <c:v>623.85</c:v>
                </c:pt>
                <c:pt idx="113">
                  <c:v>641.27</c:v>
                </c:pt>
                <c:pt idx="114">
                  <c:v>639.34</c:v>
                </c:pt>
                <c:pt idx="115">
                  <c:v>652.48</c:v>
                </c:pt>
                <c:pt idx="116">
                  <c:v>654.35</c:v>
                </c:pt>
                <c:pt idx="117">
                  <c:v>653.78</c:v>
                </c:pt>
                <c:pt idx="118">
                  <c:v>651.52</c:v>
                </c:pt>
                <c:pt idx="119">
                  <c:v>650.99</c:v>
                </c:pt>
                <c:pt idx="120">
                  <c:v>634.86</c:v>
                </c:pt>
                <c:pt idx="121">
                  <c:v>634.86</c:v>
                </c:pt>
                <c:pt idx="122">
                  <c:v>651.24</c:v>
                </c:pt>
                <c:pt idx="123">
                  <c:v>624.70000000000005</c:v>
                </c:pt>
                <c:pt idx="124">
                  <c:v>620.59</c:v>
                </c:pt>
                <c:pt idx="125">
                  <c:v>622.27</c:v>
                </c:pt>
                <c:pt idx="126">
                  <c:v>633.15</c:v>
                </c:pt>
                <c:pt idx="127">
                  <c:v>630.76</c:v>
                </c:pt>
                <c:pt idx="128">
                  <c:v>634.55999999999995</c:v>
                </c:pt>
                <c:pt idx="129">
                  <c:v>634.37</c:v>
                </c:pt>
                <c:pt idx="130">
                  <c:v>630.32000000000005</c:v>
                </c:pt>
                <c:pt idx="131">
                  <c:v>632.33000000000004</c:v>
                </c:pt>
                <c:pt idx="132">
                  <c:v>641.95000000000005</c:v>
                </c:pt>
                <c:pt idx="133">
                  <c:v>641.16</c:v>
                </c:pt>
                <c:pt idx="134">
                  <c:v>642.75</c:v>
                </c:pt>
                <c:pt idx="135">
                  <c:v>646.29999999999995</c:v>
                </c:pt>
                <c:pt idx="136">
                  <c:v>664.55</c:v>
                </c:pt>
                <c:pt idx="137">
                  <c:v>659.54</c:v>
                </c:pt>
                <c:pt idx="138">
                  <c:v>688.99</c:v>
                </c:pt>
                <c:pt idx="139">
                  <c:v>679.28</c:v>
                </c:pt>
                <c:pt idx="140">
                  <c:v>684.15</c:v>
                </c:pt>
                <c:pt idx="141">
                  <c:v>689.69</c:v>
                </c:pt>
                <c:pt idx="142">
                  <c:v>726.1</c:v>
                </c:pt>
                <c:pt idx="143">
                  <c:v>723.75</c:v>
                </c:pt>
                <c:pt idx="144">
                  <c:v>721.89</c:v>
                </c:pt>
                <c:pt idx="145">
                  <c:v>732.05</c:v>
                </c:pt>
                <c:pt idx="146">
                  <c:v>759.29</c:v>
                </c:pt>
                <c:pt idx="147">
                  <c:v>764.95</c:v>
                </c:pt>
                <c:pt idx="148">
                  <c:v>783.77</c:v>
                </c:pt>
                <c:pt idx="149">
                  <c:v>800.88</c:v>
                </c:pt>
                <c:pt idx="150">
                  <c:v>800.83</c:v>
                </c:pt>
                <c:pt idx="151">
                  <c:v>783.98</c:v>
                </c:pt>
                <c:pt idx="152">
                  <c:v>817.79</c:v>
                </c:pt>
                <c:pt idx="153">
                  <c:v>820.4</c:v>
                </c:pt>
                <c:pt idx="154">
                  <c:v>813.42</c:v>
                </c:pt>
                <c:pt idx="155">
                  <c:v>810.94</c:v>
                </c:pt>
                <c:pt idx="156">
                  <c:v>807.57</c:v>
                </c:pt>
                <c:pt idx="157">
                  <c:v>819.45</c:v>
                </c:pt>
                <c:pt idx="158">
                  <c:v>819.45</c:v>
                </c:pt>
                <c:pt idx="159">
                  <c:v>803.68</c:v>
                </c:pt>
                <c:pt idx="160">
                  <c:v>762.49</c:v>
                </c:pt>
                <c:pt idx="161">
                  <c:v>715.61</c:v>
                </c:pt>
                <c:pt idx="162">
                  <c:v>695.76</c:v>
                </c:pt>
                <c:pt idx="163">
                  <c:v>697.78</c:v>
                </c:pt>
                <c:pt idx="164">
                  <c:v>704.1</c:v>
                </c:pt>
                <c:pt idx="165">
                  <c:v>698.36</c:v>
                </c:pt>
                <c:pt idx="166">
                  <c:v>696.13</c:v>
                </c:pt>
                <c:pt idx="167">
                  <c:v>701.2</c:v>
                </c:pt>
                <c:pt idx="168">
                  <c:v>696.28</c:v>
                </c:pt>
                <c:pt idx="169">
                  <c:v>698.72</c:v>
                </c:pt>
                <c:pt idx="170">
                  <c:v>684.55</c:v>
                </c:pt>
                <c:pt idx="171">
                  <c:v>657.08</c:v>
                </c:pt>
                <c:pt idx="172">
                  <c:v>701.55</c:v>
                </c:pt>
                <c:pt idx="173">
                  <c:v>690.63</c:v>
                </c:pt>
                <c:pt idx="174">
                  <c:v>663.09</c:v>
                </c:pt>
                <c:pt idx="175">
                  <c:v>679.93</c:v>
                </c:pt>
                <c:pt idx="176">
                  <c:v>692.67</c:v>
                </c:pt>
                <c:pt idx="177">
                  <c:v>675.32</c:v>
                </c:pt>
                <c:pt idx="178">
                  <c:v>605.27</c:v>
                </c:pt>
                <c:pt idx="179">
                  <c:v>602.12</c:v>
                </c:pt>
                <c:pt idx="180">
                  <c:v>602.12</c:v>
                </c:pt>
                <c:pt idx="181">
                  <c:v>607.20000000000005</c:v>
                </c:pt>
                <c:pt idx="182">
                  <c:v>605.09</c:v>
                </c:pt>
                <c:pt idx="183">
                  <c:v>594.91999999999996</c:v>
                </c:pt>
                <c:pt idx="184">
                  <c:v>604.52</c:v>
                </c:pt>
                <c:pt idx="185">
                  <c:v>606.14</c:v>
                </c:pt>
                <c:pt idx="186">
                  <c:v>638.09</c:v>
                </c:pt>
                <c:pt idx="187">
                  <c:v>679.4</c:v>
                </c:pt>
                <c:pt idx="188">
                  <c:v>688.04</c:v>
                </c:pt>
                <c:pt idx="189">
                  <c:v>695.72</c:v>
                </c:pt>
                <c:pt idx="190">
                  <c:v>707.41</c:v>
                </c:pt>
                <c:pt idx="191">
                  <c:v>731.89</c:v>
                </c:pt>
                <c:pt idx="192">
                  <c:v>727.3</c:v>
                </c:pt>
                <c:pt idx="193">
                  <c:v>728.32</c:v>
                </c:pt>
                <c:pt idx="194">
                  <c:v>779.95</c:v>
                </c:pt>
                <c:pt idx="195">
                  <c:v>785.42</c:v>
                </c:pt>
                <c:pt idx="196">
                  <c:v>789.07</c:v>
                </c:pt>
                <c:pt idx="197">
                  <c:v>791.4</c:v>
                </c:pt>
                <c:pt idx="198">
                  <c:v>781.04</c:v>
                </c:pt>
                <c:pt idx="199">
                  <c:v>788.61</c:v>
                </c:pt>
                <c:pt idx="200">
                  <c:v>792.63</c:v>
                </c:pt>
                <c:pt idx="201">
                  <c:v>776.47</c:v>
                </c:pt>
                <c:pt idx="202">
                  <c:v>783.25</c:v>
                </c:pt>
                <c:pt idx="203">
                  <c:v>785.57</c:v>
                </c:pt>
                <c:pt idx="204">
                  <c:v>788.49</c:v>
                </c:pt>
                <c:pt idx="205">
                  <c:v>796.06</c:v>
                </c:pt>
                <c:pt idx="206">
                  <c:v>786.37</c:v>
                </c:pt>
                <c:pt idx="207">
                  <c:v>789.17</c:v>
                </c:pt>
                <c:pt idx="208">
                  <c:v>785.15</c:v>
                </c:pt>
                <c:pt idx="209">
                  <c:v>700.65</c:v>
                </c:pt>
                <c:pt idx="210">
                  <c:v>697.73</c:v>
                </c:pt>
                <c:pt idx="211">
                  <c:v>775.45</c:v>
                </c:pt>
                <c:pt idx="212">
                  <c:v>808.13</c:v>
                </c:pt>
                <c:pt idx="213">
                  <c:v>671.39</c:v>
                </c:pt>
                <c:pt idx="214">
                  <c:v>634.29999999999995</c:v>
                </c:pt>
                <c:pt idx="215">
                  <c:v>615.1</c:v>
                </c:pt>
                <c:pt idx="216">
                  <c:v>619.32000000000005</c:v>
                </c:pt>
                <c:pt idx="217">
                  <c:v>615.19000000000005</c:v>
                </c:pt>
                <c:pt idx="218">
                  <c:v>614.09</c:v>
                </c:pt>
                <c:pt idx="219">
                  <c:v>609.72</c:v>
                </c:pt>
                <c:pt idx="220">
                  <c:v>629.9</c:v>
                </c:pt>
                <c:pt idx="221">
                  <c:v>599.54</c:v>
                </c:pt>
                <c:pt idx="222">
                  <c:v>568.16999999999996</c:v>
                </c:pt>
                <c:pt idx="223">
                  <c:v>627.86</c:v>
                </c:pt>
                <c:pt idx="224">
                  <c:v>621.57000000000005</c:v>
                </c:pt>
                <c:pt idx="225">
                  <c:v>609.09</c:v>
                </c:pt>
                <c:pt idx="226">
                  <c:v>614.59</c:v>
                </c:pt>
                <c:pt idx="227">
                  <c:v>600.32000000000005</c:v>
                </c:pt>
                <c:pt idx="228">
                  <c:v>621.87</c:v>
                </c:pt>
                <c:pt idx="229">
                  <c:v>618.65</c:v>
                </c:pt>
                <c:pt idx="230">
                  <c:v>639.72</c:v>
                </c:pt>
                <c:pt idx="231">
                  <c:v>652.75</c:v>
                </c:pt>
                <c:pt idx="255" formatCode="General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09984"/>
        <c:axId val="60811520"/>
      </c:lineChart>
      <c:catAx>
        <c:axId val="6080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11520"/>
        <c:crossesAt val="0"/>
        <c:auto val="1"/>
        <c:lblAlgn val="ctr"/>
        <c:lblOffset val="100"/>
        <c:tickLblSkip val="26"/>
        <c:tickMarkSkip val="26"/>
        <c:noMultiLvlLbl val="0"/>
      </c:catAx>
      <c:valAx>
        <c:axId val="60811520"/>
        <c:scaling>
          <c:orientation val="minMax"/>
          <c:max val="899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 / 100kg</a:t>
                </a:r>
              </a:p>
            </c:rich>
          </c:tx>
          <c:layout>
            <c:manualLayout>
              <c:xMode val="edge"/>
              <c:yMode val="edge"/>
              <c:x val="6.0655403511454273E-3"/>
              <c:y val="0.407332056465914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09984"/>
        <c:crosses val="autoZero"/>
        <c:crossBetween val="between"/>
        <c:majorUnit val="100"/>
        <c:minorUnit val="20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69389508957011437"/>
          <c:y val="0.78615068126879151"/>
          <c:w val="0.20016206712025075"/>
          <c:h val="0.11608951168006287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&amp;L&amp;Z&amp;F&amp;R&amp;D</c:oddHeader>
    </c:headerFooter>
    <c:pageMargins b="0.5" l="0.75" r="0.75" t="0.66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Development of the Roumainian average 
market price for Heavy Lamb 
Compared to the EU average</a:t>
            </a:r>
          </a:p>
        </c:rich>
      </c:tx>
      <c:layout>
        <c:manualLayout>
          <c:xMode val="edge"/>
          <c:yMode val="edge"/>
          <c:x val="0.26474273017852967"/>
          <c:y val="2.9391154799440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98077638655985E-2"/>
          <c:y val="0.15535381865000286"/>
          <c:w val="0.89690866125750845"/>
          <c:h val="0.75997408582839243"/>
        </c:manualLayout>
      </c:layout>
      <c:lineChart>
        <c:grouping val="standard"/>
        <c:varyColors val="0"/>
        <c:ser>
          <c:idx val="4"/>
          <c:order val="0"/>
          <c:tx>
            <c:v>EU heavy 27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Graphs!$A$105:$A$2365</c:f>
              <c:strCache>
                <c:ptCount val="263"/>
                <c:pt idx="2">
                  <c:v>|</c:v>
                </c:pt>
                <c:pt idx="28">
                  <c:v>2009</c:v>
                </c:pt>
                <c:pt idx="54">
                  <c:v>|</c:v>
                </c:pt>
                <c:pt idx="80">
                  <c:v>2010</c:v>
                </c:pt>
                <c:pt idx="106">
                  <c:v>|</c:v>
                </c:pt>
                <c:pt idx="132">
                  <c:v>2011</c:v>
                </c:pt>
                <c:pt idx="158">
                  <c:v>|</c:v>
                </c:pt>
                <c:pt idx="184">
                  <c:v>2012</c:v>
                </c:pt>
                <c:pt idx="210">
                  <c:v>|</c:v>
                </c:pt>
                <c:pt idx="236">
                  <c:v>2013</c:v>
                </c:pt>
                <c:pt idx="262">
                  <c:v>|</c:v>
                </c:pt>
              </c:strCache>
            </c:strRef>
          </c:cat>
          <c:val>
            <c:numRef>
              <c:f>Graphs!$D$105:$D$365</c:f>
              <c:numCache>
                <c:formatCode>0.00</c:formatCode>
                <c:ptCount val="261"/>
                <c:pt idx="0">
                  <c:v>377.06290000000001</c:v>
                </c:pt>
                <c:pt idx="1">
                  <c:v>374.76249999999999</c:v>
                </c:pt>
                <c:pt idx="2">
                  <c:v>384.48810000000003</c:v>
                </c:pt>
                <c:pt idx="3">
                  <c:v>401.0616</c:v>
                </c:pt>
                <c:pt idx="4">
                  <c:v>408.08850000000001</c:v>
                </c:pt>
                <c:pt idx="5">
                  <c:v>402.2414</c:v>
                </c:pt>
                <c:pt idx="6">
                  <c:v>403.2285</c:v>
                </c:pt>
                <c:pt idx="7">
                  <c:v>416.95749999999998</c:v>
                </c:pt>
                <c:pt idx="8">
                  <c:v>416.6549</c:v>
                </c:pt>
                <c:pt idx="9">
                  <c:v>415.87900000000002</c:v>
                </c:pt>
                <c:pt idx="10">
                  <c:v>412.03210000000001</c:v>
                </c:pt>
                <c:pt idx="11">
                  <c:v>410.98850000000004</c:v>
                </c:pt>
                <c:pt idx="12">
                  <c:v>407.82350000000002</c:v>
                </c:pt>
                <c:pt idx="13">
                  <c:v>408.63470000000001</c:v>
                </c:pt>
                <c:pt idx="14">
                  <c:v>420.79349999999999</c:v>
                </c:pt>
                <c:pt idx="15">
                  <c:v>436.87330000000003</c:v>
                </c:pt>
                <c:pt idx="16">
                  <c:v>442.45610000000005</c:v>
                </c:pt>
                <c:pt idx="17">
                  <c:v>444.7978</c:v>
                </c:pt>
                <c:pt idx="18">
                  <c:v>447.16770000000002</c:v>
                </c:pt>
                <c:pt idx="19">
                  <c:v>425.92150000000004</c:v>
                </c:pt>
                <c:pt idx="20">
                  <c:v>437.06280000000004</c:v>
                </c:pt>
                <c:pt idx="21">
                  <c:v>440.80720000000002</c:v>
                </c:pt>
                <c:pt idx="22">
                  <c:v>456.62370000000004</c:v>
                </c:pt>
                <c:pt idx="23">
                  <c:v>453.96110000000004</c:v>
                </c:pt>
                <c:pt idx="24">
                  <c:v>448.572</c:v>
                </c:pt>
                <c:pt idx="25">
                  <c:v>441.58570000000003</c:v>
                </c:pt>
                <c:pt idx="26">
                  <c:v>422.26030000000003</c:v>
                </c:pt>
                <c:pt idx="27">
                  <c:v>403.9264</c:v>
                </c:pt>
                <c:pt idx="28">
                  <c:v>392.6026</c:v>
                </c:pt>
                <c:pt idx="29">
                  <c:v>383.82070000000004</c:v>
                </c:pt>
                <c:pt idx="30">
                  <c:v>389.5489</c:v>
                </c:pt>
                <c:pt idx="31">
                  <c:v>384.73180000000002</c:v>
                </c:pt>
                <c:pt idx="32">
                  <c:v>379.9581</c:v>
                </c:pt>
                <c:pt idx="33">
                  <c:v>382.59590000000003</c:v>
                </c:pt>
                <c:pt idx="34">
                  <c:v>388.4871</c:v>
                </c:pt>
                <c:pt idx="35">
                  <c:v>388.11760000000004</c:v>
                </c:pt>
                <c:pt idx="36">
                  <c:v>387.75550000000004</c:v>
                </c:pt>
                <c:pt idx="37">
                  <c:v>387.32370000000003</c:v>
                </c:pt>
                <c:pt idx="38">
                  <c:v>388.3877</c:v>
                </c:pt>
                <c:pt idx="39">
                  <c:v>390.4239</c:v>
                </c:pt>
                <c:pt idx="40">
                  <c:v>385.88420000000002</c:v>
                </c:pt>
                <c:pt idx="41">
                  <c:v>372.88420000000002</c:v>
                </c:pt>
                <c:pt idx="42">
                  <c:v>386.53739999999999</c:v>
                </c:pt>
                <c:pt idx="43">
                  <c:v>394.78050000000002</c:v>
                </c:pt>
                <c:pt idx="44">
                  <c:v>378.11920000000003</c:v>
                </c:pt>
                <c:pt idx="45">
                  <c:v>380.1721</c:v>
                </c:pt>
                <c:pt idx="46">
                  <c:v>384.25120000000004</c:v>
                </c:pt>
                <c:pt idx="47">
                  <c:v>394.01830000000001</c:v>
                </c:pt>
                <c:pt idx="48">
                  <c:v>425.49460000000005</c:v>
                </c:pt>
                <c:pt idx="49">
                  <c:v>409.9785</c:v>
                </c:pt>
                <c:pt idx="50">
                  <c:v>411.45510000000002</c:v>
                </c:pt>
                <c:pt idx="51">
                  <c:v>422.52880000000005</c:v>
                </c:pt>
                <c:pt idx="52">
                  <c:v>427.09249999999997</c:v>
                </c:pt>
                <c:pt idx="53">
                  <c:v>429.76170000000002</c:v>
                </c:pt>
                <c:pt idx="54">
                  <c:v>449.19970000000001</c:v>
                </c:pt>
                <c:pt idx="55">
                  <c:v>446.57730000000004</c:v>
                </c:pt>
                <c:pt idx="56">
                  <c:v>455.99370000000005</c:v>
                </c:pt>
                <c:pt idx="57">
                  <c:v>443.41450000000003</c:v>
                </c:pt>
                <c:pt idx="58">
                  <c:v>444.6157</c:v>
                </c:pt>
                <c:pt idx="59">
                  <c:v>444.35970000000003</c:v>
                </c:pt>
                <c:pt idx="60">
                  <c:v>438.92270000000002</c:v>
                </c:pt>
                <c:pt idx="61">
                  <c:v>434.66540000000003</c:v>
                </c:pt>
                <c:pt idx="62">
                  <c:v>435.92060000000004</c:v>
                </c:pt>
                <c:pt idx="63">
                  <c:v>432.10580000000004</c:v>
                </c:pt>
                <c:pt idx="64">
                  <c:v>434.50290000000001</c:v>
                </c:pt>
                <c:pt idx="65">
                  <c:v>441.2885</c:v>
                </c:pt>
                <c:pt idx="66">
                  <c:v>446.3931</c:v>
                </c:pt>
                <c:pt idx="67">
                  <c:v>452.27360000000004</c:v>
                </c:pt>
                <c:pt idx="68">
                  <c:v>464.60930000000002</c:v>
                </c:pt>
                <c:pt idx="69">
                  <c:v>467.89450000000005</c:v>
                </c:pt>
                <c:pt idx="70">
                  <c:v>461.9391</c:v>
                </c:pt>
                <c:pt idx="71">
                  <c:v>462.04180000000002</c:v>
                </c:pt>
                <c:pt idx="72">
                  <c:v>461.49630000000002</c:v>
                </c:pt>
                <c:pt idx="73">
                  <c:v>468.18870000000004</c:v>
                </c:pt>
                <c:pt idx="74">
                  <c:v>464.81890000000004</c:v>
                </c:pt>
                <c:pt idx="75">
                  <c:v>461.47110000000004</c:v>
                </c:pt>
                <c:pt idx="76">
                  <c:v>460.3553</c:v>
                </c:pt>
                <c:pt idx="77">
                  <c:v>456.97110000000004</c:v>
                </c:pt>
                <c:pt idx="78">
                  <c:v>436.92750000000001</c:v>
                </c:pt>
                <c:pt idx="79">
                  <c:v>423.64120000000003</c:v>
                </c:pt>
                <c:pt idx="80">
                  <c:v>420.19330000000002</c:v>
                </c:pt>
                <c:pt idx="81">
                  <c:v>408.52960000000002</c:v>
                </c:pt>
                <c:pt idx="82">
                  <c:v>410.06960000000004</c:v>
                </c:pt>
                <c:pt idx="83" formatCode="#,##0.00">
                  <c:v>412.25230000000005</c:v>
                </c:pt>
                <c:pt idx="84" formatCode="#,##0.00">
                  <c:v>420.26130000000001</c:v>
                </c:pt>
                <c:pt idx="85" formatCode="#,##0.00">
                  <c:v>423.28700000000003</c:v>
                </c:pt>
                <c:pt idx="86" formatCode="#,##0.00">
                  <c:v>430.50060000000002</c:v>
                </c:pt>
                <c:pt idx="87" formatCode="#,##0.00">
                  <c:v>427.05670000000003</c:v>
                </c:pt>
                <c:pt idx="88" formatCode="#,##0.00">
                  <c:v>425.21710000000002</c:v>
                </c:pt>
                <c:pt idx="89" formatCode="#,##0.00">
                  <c:v>428.1336</c:v>
                </c:pt>
                <c:pt idx="90" formatCode="#,##0.00">
                  <c:v>428.86310000000003</c:v>
                </c:pt>
                <c:pt idx="91" formatCode="#,##0.00">
                  <c:v>421.00350000000003</c:v>
                </c:pt>
                <c:pt idx="92" formatCode="#,##0.00">
                  <c:v>418.6112</c:v>
                </c:pt>
                <c:pt idx="93" formatCode="#,##0.00">
                  <c:v>413.52930000000003</c:v>
                </c:pt>
                <c:pt idx="94" formatCode="#,##0.00">
                  <c:v>405.9667</c:v>
                </c:pt>
                <c:pt idx="95" formatCode="#,##0.00">
                  <c:v>406.6123</c:v>
                </c:pt>
                <c:pt idx="96" formatCode="#,##0.00">
                  <c:v>410.69080000000002</c:v>
                </c:pt>
                <c:pt idx="97" formatCode="#,##0.00">
                  <c:v>411.06950000000001</c:v>
                </c:pt>
                <c:pt idx="98" formatCode="#,##0.00">
                  <c:v>416.9194</c:v>
                </c:pt>
                <c:pt idx="99" formatCode="#,##0.00">
                  <c:v>425.10250000000002</c:v>
                </c:pt>
                <c:pt idx="100" formatCode="#,##0.00">
                  <c:v>427.06360000000001</c:v>
                </c:pt>
                <c:pt idx="101" formatCode="#,##0.00">
                  <c:v>427.12620000000004</c:v>
                </c:pt>
                <c:pt idx="102" formatCode="#,##0.00">
                  <c:v>437.36080000000004</c:v>
                </c:pt>
                <c:pt idx="103" formatCode="#,##0.00">
                  <c:v>440.12510000000003</c:v>
                </c:pt>
                <c:pt idx="104" formatCode="#,##0.00">
                  <c:v>445.44</c:v>
                </c:pt>
                <c:pt idx="105" formatCode="#,##0.00">
                  <c:v>451.46690000000001</c:v>
                </c:pt>
                <c:pt idx="106" formatCode="#,##0.00">
                  <c:v>450.61080000000004</c:v>
                </c:pt>
                <c:pt idx="107" formatCode="#,##0.00">
                  <c:v>463.91580000000005</c:v>
                </c:pt>
                <c:pt idx="108" formatCode="#,##0.00">
                  <c:v>461.4178</c:v>
                </c:pt>
                <c:pt idx="109" formatCode="#,##0.00">
                  <c:v>464.76580000000001</c:v>
                </c:pt>
                <c:pt idx="110" formatCode="#,##0.00">
                  <c:v>456.00130000000001</c:v>
                </c:pt>
                <c:pt idx="111" formatCode="#,##0.00">
                  <c:v>458.65790000000004</c:v>
                </c:pt>
                <c:pt idx="112" formatCode="#,##0.00">
                  <c:v>461.83770000000004</c:v>
                </c:pt>
                <c:pt idx="113" formatCode="#,##0.00">
                  <c:v>469.7099</c:v>
                </c:pt>
                <c:pt idx="114" formatCode="#,##0.00">
                  <c:v>481.61660000000001</c:v>
                </c:pt>
                <c:pt idx="115" formatCode="#,##0.00">
                  <c:v>478.80580000000003</c:v>
                </c:pt>
                <c:pt idx="116" formatCode="#,##0.00">
                  <c:v>488.23270000000002</c:v>
                </c:pt>
                <c:pt idx="117" formatCode="#,##0.00">
                  <c:v>501.06350000000003</c:v>
                </c:pt>
                <c:pt idx="118" formatCode="#,##0.00">
                  <c:v>508.983</c:v>
                </c:pt>
                <c:pt idx="119" formatCode="#,##0.00">
                  <c:v>514.13880000000006</c:v>
                </c:pt>
                <c:pt idx="120" formatCode="#,##0.00">
                  <c:v>528.78050000000007</c:v>
                </c:pt>
                <c:pt idx="121" formatCode="#,##0.00">
                  <c:v>556.22739999999999</c:v>
                </c:pt>
                <c:pt idx="122" formatCode="#,##0.00">
                  <c:v>559.21490000000006</c:v>
                </c:pt>
                <c:pt idx="123" formatCode="#,##0.00">
                  <c:v>555.9461</c:v>
                </c:pt>
                <c:pt idx="124" formatCode="#,##0.00">
                  <c:v>558.37470000000008</c:v>
                </c:pt>
                <c:pt idx="125" formatCode="#,##0.00">
                  <c:v>562.92899999999997</c:v>
                </c:pt>
                <c:pt idx="126" formatCode="#,##0.00">
                  <c:v>577.29489999999998</c:v>
                </c:pt>
                <c:pt idx="127" formatCode="#,##0.00">
                  <c:v>576.47130000000004</c:v>
                </c:pt>
                <c:pt idx="128" formatCode="#,##0.00">
                  <c:v>533.11990000000003</c:v>
                </c:pt>
                <c:pt idx="129" formatCode="#,##0.00">
                  <c:v>517.53960000000006</c:v>
                </c:pt>
                <c:pt idx="130" formatCode="#,##0.00">
                  <c:v>504.09430000000003</c:v>
                </c:pt>
                <c:pt idx="131" formatCode="#,##0.00">
                  <c:v>486.47750000000002</c:v>
                </c:pt>
                <c:pt idx="132" formatCode="#,##0.00">
                  <c:v>473.43080000000003</c:v>
                </c:pt>
                <c:pt idx="133" formatCode="#,##0.00">
                  <c:v>476.75110000000001</c:v>
                </c:pt>
                <c:pt idx="134" formatCode="#,##0.00">
                  <c:v>477.65140000000002</c:v>
                </c:pt>
                <c:pt idx="135" formatCode="#,##0.00">
                  <c:v>473.11760000000004</c:v>
                </c:pt>
                <c:pt idx="136" formatCode="#,##0.00">
                  <c:v>469.74870000000004</c:v>
                </c:pt>
                <c:pt idx="137" formatCode="#,##0.00">
                  <c:v>473.12569999999999</c:v>
                </c:pt>
                <c:pt idx="138" formatCode="#,##0.00">
                  <c:v>463.78250000000003</c:v>
                </c:pt>
                <c:pt idx="139" formatCode="#,##0.00">
                  <c:v>463.13650000000001</c:v>
                </c:pt>
                <c:pt idx="140" formatCode="#,##0.00">
                  <c:v>464.77800000000002</c:v>
                </c:pt>
                <c:pt idx="141" formatCode="#,##0.00">
                  <c:v>459.0444</c:v>
                </c:pt>
                <c:pt idx="142" formatCode="#,##0.00">
                  <c:v>460.77460000000002</c:v>
                </c:pt>
                <c:pt idx="143" formatCode="#,##0.00">
                  <c:v>458.27499999999998</c:v>
                </c:pt>
                <c:pt idx="144" formatCode="#,##0.00">
                  <c:v>457.69580000000002</c:v>
                </c:pt>
                <c:pt idx="145" formatCode="#,##0.00">
                  <c:v>456.48420000000004</c:v>
                </c:pt>
                <c:pt idx="146" formatCode="#,##0.00">
                  <c:v>458.85120000000001</c:v>
                </c:pt>
                <c:pt idx="147" formatCode="#,##0.00">
                  <c:v>461.61560000000003</c:v>
                </c:pt>
                <c:pt idx="148" formatCode="#,##0.00">
                  <c:v>469.6832</c:v>
                </c:pt>
                <c:pt idx="149" formatCode="#,##0.00">
                  <c:v>470.51740000000001</c:v>
                </c:pt>
                <c:pt idx="150" formatCode="#,##0.00">
                  <c:v>476.7851</c:v>
                </c:pt>
                <c:pt idx="151" formatCode="#,##0.00">
                  <c:v>481.26240000000001</c:v>
                </c:pt>
                <c:pt idx="152" formatCode="#,##0.00">
                  <c:v>488.79680000000002</c:v>
                </c:pt>
                <c:pt idx="153" formatCode="#,##0.00">
                  <c:v>499.00470000000001</c:v>
                </c:pt>
                <c:pt idx="154" formatCode="#,##0.00">
                  <c:v>505.2482</c:v>
                </c:pt>
                <c:pt idx="155" formatCode="#,##0.00">
                  <c:v>517.96680000000003</c:v>
                </c:pt>
                <c:pt idx="156" formatCode="#,##0.00">
                  <c:v>526.01170000000002</c:v>
                </c:pt>
                <c:pt idx="157" formatCode="#,##0.00">
                  <c:v>524.38850000000002</c:v>
                </c:pt>
                <c:pt idx="158" formatCode="#,##0.00">
                  <c:v>529.52650000000006</c:v>
                </c:pt>
                <c:pt idx="159" formatCode="#,##0.00">
                  <c:v>525.71469999999999</c:v>
                </c:pt>
                <c:pt idx="160" formatCode="#,##0.00">
                  <c:v>518.92529999999999</c:v>
                </c:pt>
                <c:pt idx="161" formatCode="#,##0.00">
                  <c:v>513.82380000000001</c:v>
                </c:pt>
                <c:pt idx="162" formatCode="#,##0.00">
                  <c:v>512.351</c:v>
                </c:pt>
                <c:pt idx="163" formatCode="#,##0.00">
                  <c:v>514.71379999999999</c:v>
                </c:pt>
                <c:pt idx="164" formatCode="#,##0.00">
                  <c:v>513.9556</c:v>
                </c:pt>
                <c:pt idx="165" formatCode="#,##0.00">
                  <c:v>512.46210000000008</c:v>
                </c:pt>
                <c:pt idx="166" formatCode="#,##0.00">
                  <c:v>509.81690000000003</c:v>
                </c:pt>
                <c:pt idx="167" formatCode="#,##0.00">
                  <c:v>511.66110000000003</c:v>
                </c:pt>
                <c:pt idx="168" formatCode="#,##0.00">
                  <c:v>514.59960000000001</c:v>
                </c:pt>
                <c:pt idx="169" formatCode="#,##0.00">
                  <c:v>520.0856</c:v>
                </c:pt>
                <c:pt idx="170" formatCode="#,##0.00">
                  <c:v>530.59220000000005</c:v>
                </c:pt>
                <c:pt idx="171" formatCode="#,##0.00">
                  <c:v>540.58609999999999</c:v>
                </c:pt>
                <c:pt idx="172" formatCode="#,##0.00">
                  <c:v>542.89850000000001</c:v>
                </c:pt>
                <c:pt idx="173" formatCode="#,##0.00">
                  <c:v>542.63130000000001</c:v>
                </c:pt>
                <c:pt idx="174" formatCode="#,##0.00">
                  <c:v>539.74540000000002</c:v>
                </c:pt>
                <c:pt idx="175" formatCode="#,##0.00">
                  <c:v>521.23950000000002</c:v>
                </c:pt>
                <c:pt idx="176" formatCode="#,##0.00">
                  <c:v>511.6438</c:v>
                </c:pt>
                <c:pt idx="177" formatCode="#,##0.00">
                  <c:v>519.78530000000001</c:v>
                </c:pt>
                <c:pt idx="178" formatCode="#,##0.00">
                  <c:v>521.03750000000002</c:v>
                </c:pt>
                <c:pt idx="179" formatCode="#,##0.00">
                  <c:v>516.36990000000003</c:v>
                </c:pt>
                <c:pt idx="180" formatCode="#,##0.00">
                  <c:v>491.72030000000001</c:v>
                </c:pt>
                <c:pt idx="181" formatCode="#,##0.00">
                  <c:v>491.3503</c:v>
                </c:pt>
                <c:pt idx="182" formatCode="#,##0.00">
                  <c:v>500.20660000000004</c:v>
                </c:pt>
                <c:pt idx="183" formatCode="#,##0.00">
                  <c:v>506.21140000000003</c:v>
                </c:pt>
                <c:pt idx="184" formatCode="#,##0.00">
                  <c:v>503.101</c:v>
                </c:pt>
                <c:pt idx="185" formatCode="#,##0.00">
                  <c:v>489.87020000000001</c:v>
                </c:pt>
                <c:pt idx="186" formatCode="#,##0.00">
                  <c:v>493.67149999999998</c:v>
                </c:pt>
                <c:pt idx="187" formatCode="#,##0.00">
                  <c:v>506.48630000000003</c:v>
                </c:pt>
                <c:pt idx="188" formatCode="#,##0.00">
                  <c:v>511.1069</c:v>
                </c:pt>
                <c:pt idx="189" formatCode="#,##0.00">
                  <c:v>507.38490000000002</c:v>
                </c:pt>
                <c:pt idx="190" formatCode="#,##0.00">
                  <c:v>494.08499999999998</c:v>
                </c:pt>
                <c:pt idx="191" formatCode="#,##0.00">
                  <c:v>509.47250000000003</c:v>
                </c:pt>
                <c:pt idx="192" formatCode="#,##0.00">
                  <c:v>510.64260000000002</c:v>
                </c:pt>
                <c:pt idx="193" formatCode="#,##0.00">
                  <c:v>505.78320000000002</c:v>
                </c:pt>
                <c:pt idx="194" formatCode="#,##0.00">
                  <c:v>502.05309999999997</c:v>
                </c:pt>
                <c:pt idx="195" formatCode="#,##0.00">
                  <c:v>493.88569999999999</c:v>
                </c:pt>
                <c:pt idx="196" formatCode="#,##0.00">
                  <c:v>484.41629999999998</c:v>
                </c:pt>
                <c:pt idx="197" formatCode="#,##0.00">
                  <c:v>483.06400000000002</c:v>
                </c:pt>
                <c:pt idx="198" formatCode="#,##0.00">
                  <c:v>474.6035</c:v>
                </c:pt>
                <c:pt idx="199" formatCode="#,##0.00">
                  <c:v>474.87619999999998</c:v>
                </c:pt>
                <c:pt idx="200" formatCode="#,##0.00">
                  <c:v>473.99029999999999</c:v>
                </c:pt>
                <c:pt idx="201" formatCode="#,##0.00">
                  <c:v>470.24990000000003</c:v>
                </c:pt>
                <c:pt idx="202" formatCode="#,##0.00">
                  <c:v>469.75479999999999</c:v>
                </c:pt>
                <c:pt idx="203" formatCode="#,##0.00">
                  <c:v>470.47699999999998</c:v>
                </c:pt>
                <c:pt idx="204" formatCode="#,##0.00">
                  <c:v>469.59280000000001</c:v>
                </c:pt>
                <c:pt idx="205" formatCode="#,##0.00">
                  <c:v>462.42919999999998</c:v>
                </c:pt>
                <c:pt idx="206" formatCode="#,##0.00">
                  <c:v>462.49869999999999</c:v>
                </c:pt>
                <c:pt idx="207" formatCode="#,##0.00">
                  <c:v>463.33370000000002</c:v>
                </c:pt>
                <c:pt idx="208" formatCode="#,##0.00">
                  <c:v>462.97899999999998</c:v>
                </c:pt>
                <c:pt idx="209" formatCode="#,##0.00">
                  <c:v>453.4271</c:v>
                </c:pt>
                <c:pt idx="210" formatCode="#,##0.00">
                  <c:v>453.4246</c:v>
                </c:pt>
                <c:pt idx="211" formatCode="#,##0.00">
                  <c:v>445.24187814000004</c:v>
                </c:pt>
                <c:pt idx="212" formatCode="#,##0.00">
                  <c:v>437.79851387999997</c:v>
                </c:pt>
                <c:pt idx="213" formatCode="#,##0.00">
                  <c:v>426.58709961</c:v>
                </c:pt>
                <c:pt idx="214" formatCode="#,##0.00">
                  <c:v>428.15721286000002</c:v>
                </c:pt>
                <c:pt idx="215" formatCode="#,##0.00">
                  <c:v>419.55182870000004</c:v>
                </c:pt>
                <c:pt idx="216" formatCode="#,##0.00">
                  <c:v>428.55780142000003</c:v>
                </c:pt>
                <c:pt idx="217" formatCode="#,##0.00">
                  <c:v>431.62529814000004</c:v>
                </c:pt>
                <c:pt idx="218" formatCode="#,##0.00">
                  <c:v>434.45061171999993</c:v>
                </c:pt>
                <c:pt idx="219" formatCode="#,##0.00">
                  <c:v>439.34204044000001</c:v>
                </c:pt>
                <c:pt idx="220" formatCode="#,##0.00">
                  <c:v>461.13456214000001</c:v>
                </c:pt>
                <c:pt idx="221" formatCode="#,##0.00">
                  <c:v>482.16622633007779</c:v>
                </c:pt>
                <c:pt idx="222" formatCode="#,##0.00">
                  <c:v>507.00261644255517</c:v>
                </c:pt>
                <c:pt idx="223" formatCode="#,##0.00">
                  <c:v>510.02051001444511</c:v>
                </c:pt>
                <c:pt idx="224" formatCode="#,##0.00">
                  <c:v>513.50945069047577</c:v>
                </c:pt>
                <c:pt idx="225" formatCode="#,##0.00">
                  <c:v>523.58208494473456</c:v>
                </c:pt>
                <c:pt idx="226" formatCode="#,##0.00">
                  <c:v>516.55992155915885</c:v>
                </c:pt>
                <c:pt idx="227" formatCode="#,##0.00">
                  <c:v>519.25870148816887</c:v>
                </c:pt>
                <c:pt idx="228" formatCode="#,##0.00">
                  <c:v>529.56008413000006</c:v>
                </c:pt>
                <c:pt idx="229" formatCode="#,##0.00">
                  <c:v>535.86338658999989</c:v>
                </c:pt>
                <c:pt idx="230" formatCode="#,##0.00">
                  <c:v>543.93646467146141</c:v>
                </c:pt>
                <c:pt idx="231" formatCode="#,##0.00">
                  <c:v>562.41238872014492</c:v>
                </c:pt>
              </c:numCache>
            </c:numRef>
          </c:val>
          <c:smooth val="0"/>
        </c:ser>
        <c:ser>
          <c:idx val="3"/>
          <c:order val="1"/>
          <c:tx>
            <c:v>Romania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Graphs!$A$105:$A$2365</c:f>
              <c:strCache>
                <c:ptCount val="263"/>
                <c:pt idx="2">
                  <c:v>|</c:v>
                </c:pt>
                <c:pt idx="28">
                  <c:v>2009</c:v>
                </c:pt>
                <c:pt idx="54">
                  <c:v>|</c:v>
                </c:pt>
                <c:pt idx="80">
                  <c:v>2010</c:v>
                </c:pt>
                <c:pt idx="106">
                  <c:v>|</c:v>
                </c:pt>
                <c:pt idx="132">
                  <c:v>2011</c:v>
                </c:pt>
                <c:pt idx="158">
                  <c:v>|</c:v>
                </c:pt>
                <c:pt idx="184">
                  <c:v>2012</c:v>
                </c:pt>
                <c:pt idx="210">
                  <c:v>|</c:v>
                </c:pt>
                <c:pt idx="236">
                  <c:v>2013</c:v>
                </c:pt>
                <c:pt idx="262">
                  <c:v>|</c:v>
                </c:pt>
              </c:strCache>
            </c:strRef>
          </c:cat>
          <c:val>
            <c:numRef>
              <c:f>Graphs!$BT$105:$BT$365</c:f>
              <c:numCache>
                <c:formatCode>#,##0.00</c:formatCode>
                <c:ptCount val="261"/>
                <c:pt idx="0">
                  <c:v>198.11270000000002</c:v>
                </c:pt>
                <c:pt idx="1">
                  <c:v>197.25140000000002</c:v>
                </c:pt>
                <c:pt idx="2">
                  <c:v>194.03380000000001</c:v>
                </c:pt>
                <c:pt idx="3">
                  <c:v>158.7747</c:v>
                </c:pt>
                <c:pt idx="4">
                  <c:v>179.8133</c:v>
                </c:pt>
                <c:pt idx="5">
                  <c:v>178.572</c:v>
                </c:pt>
                <c:pt idx="6">
                  <c:v>193.46200000000002</c:v>
                </c:pt>
                <c:pt idx="7">
                  <c:v>191.87020000000001</c:v>
                </c:pt>
                <c:pt idx="8">
                  <c:v>189.86860000000001</c:v>
                </c:pt>
                <c:pt idx="9">
                  <c:v>186.60760000000002</c:v>
                </c:pt>
                <c:pt idx="10">
                  <c:v>191.22240000000002</c:v>
                </c:pt>
                <c:pt idx="11">
                  <c:v>190.97620000000001</c:v>
                </c:pt>
                <c:pt idx="12">
                  <c:v>187.1009</c:v>
                </c:pt>
                <c:pt idx="13">
                  <c:v>186.79900000000001</c:v>
                </c:pt>
                <c:pt idx="14">
                  <c:v>190.33880000000002</c:v>
                </c:pt>
                <c:pt idx="15">
                  <c:v>193.51760000000002</c:v>
                </c:pt>
                <c:pt idx="16">
                  <c:v>187.50710000000001</c:v>
                </c:pt>
                <c:pt idx="17">
                  <c:v>188.8365</c:v>
                </c:pt>
                <c:pt idx="18">
                  <c:v>184.136</c:v>
                </c:pt>
                <c:pt idx="19">
                  <c:v>169.26930000000002</c:v>
                </c:pt>
                <c:pt idx="20">
                  <c:v>171.34100000000001</c:v>
                </c:pt>
                <c:pt idx="21">
                  <c:v>170.63820000000001</c:v>
                </c:pt>
                <c:pt idx="22">
                  <c:v>170.54940000000002</c:v>
                </c:pt>
                <c:pt idx="23">
                  <c:v>170.2604</c:v>
                </c:pt>
                <c:pt idx="24">
                  <c:v>169.5428</c:v>
                </c:pt>
                <c:pt idx="25">
                  <c:v>185.48590000000002</c:v>
                </c:pt>
                <c:pt idx="26">
                  <c:v>184.79220000000001</c:v>
                </c:pt>
                <c:pt idx="27">
                  <c:v>184.7441</c:v>
                </c:pt>
                <c:pt idx="28">
                  <c:v>185.42790000000002</c:v>
                </c:pt>
                <c:pt idx="29">
                  <c:v>189.911</c:v>
                </c:pt>
                <c:pt idx="30">
                  <c:v>189.19490000000002</c:v>
                </c:pt>
                <c:pt idx="31">
                  <c:v>189.04170000000002</c:v>
                </c:pt>
                <c:pt idx="32">
                  <c:v>189.89620000000002</c:v>
                </c:pt>
                <c:pt idx="33">
                  <c:v>193.24290000000002</c:v>
                </c:pt>
                <c:pt idx="34">
                  <c:v>193.1172</c:v>
                </c:pt>
                <c:pt idx="35">
                  <c:v>194.13800000000001</c:v>
                </c:pt>
                <c:pt idx="36">
                  <c:v>201.38770000000002</c:v>
                </c:pt>
                <c:pt idx="37">
                  <c:v>201.67670000000001</c:v>
                </c:pt>
                <c:pt idx="38">
                  <c:v>202.2551</c:v>
                </c:pt>
                <c:pt idx="39">
                  <c:v>204.2961</c:v>
                </c:pt>
                <c:pt idx="40">
                  <c:v>206.0805</c:v>
                </c:pt>
                <c:pt idx="41">
                  <c:v>167.70310000000001</c:v>
                </c:pt>
                <c:pt idx="42">
                  <c:v>163.8254</c:v>
                </c:pt>
                <c:pt idx="43">
                  <c:v>233.0925</c:v>
                </c:pt>
                <c:pt idx="44">
                  <c:v>174.77860000000001</c:v>
                </c:pt>
                <c:pt idx="45">
                  <c:v>166.3443</c:v>
                </c:pt>
                <c:pt idx="46">
                  <c:v>156.3973</c:v>
                </c:pt>
                <c:pt idx="47">
                  <c:v>158.15790000000001</c:v>
                </c:pt>
                <c:pt idx="48">
                  <c:v>172.54130000000001</c:v>
                </c:pt>
                <c:pt idx="49">
                  <c:v>175.40460000000002</c:v>
                </c:pt>
                <c:pt idx="50">
                  <c:v>164.97540000000001</c:v>
                </c:pt>
                <c:pt idx="51">
                  <c:v>165.10490000000001</c:v>
                </c:pt>
                <c:pt idx="52">
                  <c:v>165.3501</c:v>
                </c:pt>
                <c:pt idx="53">
                  <c:v>166.2928</c:v>
                </c:pt>
                <c:pt idx="54">
                  <c:v>165.71299999999999</c:v>
                </c:pt>
                <c:pt idx="55">
                  <c:v>167.13740000000001</c:v>
                </c:pt>
                <c:pt idx="56">
                  <c:v>169.61</c:v>
                </c:pt>
                <c:pt idx="57">
                  <c:v>169.67700000000002</c:v>
                </c:pt>
                <c:pt idx="58">
                  <c:v>169.81280000000001</c:v>
                </c:pt>
                <c:pt idx="59">
                  <c:v>170.16370000000001</c:v>
                </c:pt>
                <c:pt idx="60">
                  <c:v>169.64060000000001</c:v>
                </c:pt>
                <c:pt idx="61">
                  <c:v>169.7199</c:v>
                </c:pt>
                <c:pt idx="62">
                  <c:v>169.76690000000002</c:v>
                </c:pt>
                <c:pt idx="63">
                  <c:v>170.7133</c:v>
                </c:pt>
                <c:pt idx="64">
                  <c:v>171.00400000000002</c:v>
                </c:pt>
                <c:pt idx="65">
                  <c:v>183.62040000000002</c:v>
                </c:pt>
                <c:pt idx="66">
                  <c:v>171.80080000000001</c:v>
                </c:pt>
                <c:pt idx="67">
                  <c:v>183.3562</c:v>
                </c:pt>
                <c:pt idx="68">
                  <c:v>182.24360000000001</c:v>
                </c:pt>
                <c:pt idx="69">
                  <c:v>181.1157</c:v>
                </c:pt>
                <c:pt idx="70">
                  <c:v>181.1738</c:v>
                </c:pt>
                <c:pt idx="71">
                  <c:v>181.637</c:v>
                </c:pt>
                <c:pt idx="72">
                  <c:v>180.24640000000002</c:v>
                </c:pt>
                <c:pt idx="73">
                  <c:v>179.42830000000001</c:v>
                </c:pt>
                <c:pt idx="74">
                  <c:v>202.64490000000001</c:v>
                </c:pt>
                <c:pt idx="75">
                  <c:v>191.7303</c:v>
                </c:pt>
                <c:pt idx="76">
                  <c:v>202.78650000000002</c:v>
                </c:pt>
                <c:pt idx="77">
                  <c:v>201.41840000000002</c:v>
                </c:pt>
                <c:pt idx="78">
                  <c:v>200.78220000000002</c:v>
                </c:pt>
                <c:pt idx="79">
                  <c:v>200.0942</c:v>
                </c:pt>
                <c:pt idx="80">
                  <c:v>207.80350000000001</c:v>
                </c:pt>
                <c:pt idx="81">
                  <c:v>211.95140000000001</c:v>
                </c:pt>
                <c:pt idx="82">
                  <c:v>211.46120000000002</c:v>
                </c:pt>
                <c:pt idx="83">
                  <c:v>210.89</c:v>
                </c:pt>
                <c:pt idx="84">
                  <c:v>211.47749999999999</c:v>
                </c:pt>
                <c:pt idx="85">
                  <c:v>211.8459</c:v>
                </c:pt>
                <c:pt idx="86">
                  <c:v>212.46890000000002</c:v>
                </c:pt>
                <c:pt idx="87">
                  <c:v>212.7056</c:v>
                </c:pt>
                <c:pt idx="88">
                  <c:v>214.6798</c:v>
                </c:pt>
                <c:pt idx="89">
                  <c:v>211.2088</c:v>
                </c:pt>
                <c:pt idx="90">
                  <c:v>210.17020000000002</c:v>
                </c:pt>
                <c:pt idx="91">
                  <c:v>211.55420000000001</c:v>
                </c:pt>
                <c:pt idx="92">
                  <c:v>204.3734</c:v>
                </c:pt>
                <c:pt idx="93">
                  <c:v>206.49590000000001</c:v>
                </c:pt>
                <c:pt idx="94">
                  <c:v>175.6746</c:v>
                </c:pt>
                <c:pt idx="95">
                  <c:v>180.17360000000002</c:v>
                </c:pt>
                <c:pt idx="96">
                  <c:v>182.2105</c:v>
                </c:pt>
                <c:pt idx="97">
                  <c:v>183.17070000000001</c:v>
                </c:pt>
                <c:pt idx="98">
                  <c:v>183.3914</c:v>
                </c:pt>
                <c:pt idx="99">
                  <c:v>185.1574</c:v>
                </c:pt>
                <c:pt idx="100">
                  <c:v>186.21970000000002</c:v>
                </c:pt>
                <c:pt idx="101">
                  <c:v>185.8175</c:v>
                </c:pt>
                <c:pt idx="102">
                  <c:v>193.16080000000002</c:v>
                </c:pt>
                <c:pt idx="103">
                  <c:v>178.57499999999999</c:v>
                </c:pt>
                <c:pt idx="104">
                  <c:v>208.7362</c:v>
                </c:pt>
                <c:pt idx="105">
                  <c:v>208.90300000000002</c:v>
                </c:pt>
                <c:pt idx="106">
                  <c:v>209.24030000000002</c:v>
                </c:pt>
                <c:pt idx="107">
                  <c:v>175.90180000000001</c:v>
                </c:pt>
                <c:pt idx="108">
                  <c:v>176.0487</c:v>
                </c:pt>
                <c:pt idx="109">
                  <c:v>190.04400000000001</c:v>
                </c:pt>
                <c:pt idx="110">
                  <c:v>185.31180000000001</c:v>
                </c:pt>
                <c:pt idx="111">
                  <c:v>211.24350000000001</c:v>
                </c:pt>
                <c:pt idx="112">
                  <c:v>211.2988</c:v>
                </c:pt>
                <c:pt idx="113">
                  <c:v>235.37090000000001</c:v>
                </c:pt>
                <c:pt idx="114">
                  <c:v>354.89640000000003</c:v>
                </c:pt>
                <c:pt idx="115">
                  <c:v>237.69340000000003</c:v>
                </c:pt>
                <c:pt idx="116">
                  <c:v>234.88490000000002</c:v>
                </c:pt>
                <c:pt idx="117">
                  <c:v>233.31180000000001</c:v>
                </c:pt>
                <c:pt idx="118">
                  <c:v>237.84100000000001</c:v>
                </c:pt>
                <c:pt idx="119">
                  <c:v>241.62970000000001</c:v>
                </c:pt>
                <c:pt idx="120">
                  <c:v>242.83630000000002</c:v>
                </c:pt>
                <c:pt idx="121">
                  <c:v>243.5359</c:v>
                </c:pt>
                <c:pt idx="122">
                  <c:v>244.56710000000001</c:v>
                </c:pt>
                <c:pt idx="123">
                  <c:v>247.57760000000002</c:v>
                </c:pt>
                <c:pt idx="124">
                  <c:v>243.58330000000001</c:v>
                </c:pt>
                <c:pt idx="125">
                  <c:v>245.95840000000001</c:v>
                </c:pt>
                <c:pt idx="126">
                  <c:v>249.67960000000002</c:v>
                </c:pt>
                <c:pt idx="127">
                  <c:v>247.89440000000002</c:v>
                </c:pt>
                <c:pt idx="128">
                  <c:v>242.10310000000001</c:v>
                </c:pt>
                <c:pt idx="129">
                  <c:v>240.77160000000001</c:v>
                </c:pt>
                <c:pt idx="130">
                  <c:v>249.4401</c:v>
                </c:pt>
                <c:pt idx="131">
                  <c:v>247.22880000000001</c:v>
                </c:pt>
                <c:pt idx="132">
                  <c:v>256.67720000000003</c:v>
                </c:pt>
                <c:pt idx="133">
                  <c:v>259.91829999999999</c:v>
                </c:pt>
                <c:pt idx="134">
                  <c:v>256.89370000000002</c:v>
                </c:pt>
                <c:pt idx="135">
                  <c:v>257.37200000000001</c:v>
                </c:pt>
                <c:pt idx="136">
                  <c:v>235.91340000000002</c:v>
                </c:pt>
                <c:pt idx="137">
                  <c:v>234.69470000000001</c:v>
                </c:pt>
                <c:pt idx="138">
                  <c:v>245.99130000000002</c:v>
                </c:pt>
                <c:pt idx="139">
                  <c:v>246.1198</c:v>
                </c:pt>
                <c:pt idx="140">
                  <c:v>257.7996</c:v>
                </c:pt>
                <c:pt idx="141">
                  <c:v>221.4854</c:v>
                </c:pt>
                <c:pt idx="142">
                  <c:v>226.5951</c:v>
                </c:pt>
                <c:pt idx="143">
                  <c:v>245.4615</c:v>
                </c:pt>
                <c:pt idx="144">
                  <c:v>218.10990000000001</c:v>
                </c:pt>
                <c:pt idx="145">
                  <c:v>216.58950000000002</c:v>
                </c:pt>
                <c:pt idx="146">
                  <c:v>224.33970000000002</c:v>
                </c:pt>
                <c:pt idx="147">
                  <c:v>227.28630000000001</c:v>
                </c:pt>
                <c:pt idx="148">
                  <c:v>226.52</c:v>
                </c:pt>
                <c:pt idx="149">
                  <c:v>225.9922</c:v>
                </c:pt>
                <c:pt idx="150">
                  <c:v>225.56440000000001</c:v>
                </c:pt>
                <c:pt idx="151">
                  <c:v>222.8802</c:v>
                </c:pt>
                <c:pt idx="152">
                  <c:v>226.0352</c:v>
                </c:pt>
                <c:pt idx="153">
                  <c:v>228.84809413367921</c:v>
                </c:pt>
                <c:pt idx="154">
                  <c:v>228.99510000000001</c:v>
                </c:pt>
                <c:pt idx="155">
                  <c:v>233.45140000000001</c:v>
                </c:pt>
                <c:pt idx="156">
                  <c:v>226.1541</c:v>
                </c:pt>
                <c:pt idx="157">
                  <c:v>233.04860000000002</c:v>
                </c:pt>
                <c:pt idx="158">
                  <c:v>232.65620000000001</c:v>
                </c:pt>
                <c:pt idx="159">
                  <c:v>230.12650000000002</c:v>
                </c:pt>
                <c:pt idx="160">
                  <c:v>229.89030000000002</c:v>
                </c:pt>
                <c:pt idx="161">
                  <c:v>253.55890000000002</c:v>
                </c:pt>
                <c:pt idx="162">
                  <c:v>232.48400000000001</c:v>
                </c:pt>
                <c:pt idx="163">
                  <c:v>241.61580000000001</c:v>
                </c:pt>
                <c:pt idx="164">
                  <c:v>229.38910000000001</c:v>
                </c:pt>
                <c:pt idx="165">
                  <c:v>232.10690000000002</c:v>
                </c:pt>
                <c:pt idx="166">
                  <c:v>233.7466</c:v>
                </c:pt>
                <c:pt idx="167">
                  <c:v>241.36190000000002</c:v>
                </c:pt>
                <c:pt idx="168">
                  <c:v>241.14410000000001</c:v>
                </c:pt>
                <c:pt idx="169">
                  <c:v>240.33430000000001</c:v>
                </c:pt>
                <c:pt idx="170">
                  <c:v>239.93730000000002</c:v>
                </c:pt>
                <c:pt idx="171">
                  <c:v>230.84360000000001</c:v>
                </c:pt>
                <c:pt idx="172">
                  <c:v>225.7534</c:v>
                </c:pt>
                <c:pt idx="173">
                  <c:v>208.7396</c:v>
                </c:pt>
                <c:pt idx="174">
                  <c:v>208.66050000000001</c:v>
                </c:pt>
                <c:pt idx="175">
                  <c:v>239.63070000000002</c:v>
                </c:pt>
                <c:pt idx="176">
                  <c:v>229.63320000000002</c:v>
                </c:pt>
                <c:pt idx="177">
                  <c:v>227.89660000000001</c:v>
                </c:pt>
                <c:pt idx="178">
                  <c:v>227.6104</c:v>
                </c:pt>
                <c:pt idx="179">
                  <c:v>244.49800000000002</c:v>
                </c:pt>
                <c:pt idx="180">
                  <c:v>243.87440000000001</c:v>
                </c:pt>
                <c:pt idx="181">
                  <c:v>244.67780000000002</c:v>
                </c:pt>
                <c:pt idx="182">
                  <c:v>224.10470000000001</c:v>
                </c:pt>
                <c:pt idx="183">
                  <c:v>251.16560000000001</c:v>
                </c:pt>
                <c:pt idx="184">
                  <c:v>243.71090000000001</c:v>
                </c:pt>
                <c:pt idx="185">
                  <c:v>247.535</c:v>
                </c:pt>
                <c:pt idx="186">
                  <c:v>242.053</c:v>
                </c:pt>
                <c:pt idx="187">
                  <c:v>234.69470000000001</c:v>
                </c:pt>
                <c:pt idx="188">
                  <c:v>232.63589999999999</c:v>
                </c:pt>
                <c:pt idx="189">
                  <c:v>234.12100000000001</c:v>
                </c:pt>
                <c:pt idx="190">
                  <c:v>220.08240000000001</c:v>
                </c:pt>
                <c:pt idx="191">
                  <c:v>237.4265</c:v>
                </c:pt>
                <c:pt idx="192">
                  <c:v>238.35509999999999</c:v>
                </c:pt>
                <c:pt idx="193">
                  <c:v>239.0966</c:v>
                </c:pt>
                <c:pt idx="194">
                  <c:v>223.07910000000001</c:v>
                </c:pt>
                <c:pt idx="195">
                  <c:v>222.51609999999999</c:v>
                </c:pt>
                <c:pt idx="196">
                  <c:v>221.86930000000001</c:v>
                </c:pt>
                <c:pt idx="197">
                  <c:v>232.16149999999999</c:v>
                </c:pt>
                <c:pt idx="198">
                  <c:v>230.9665</c:v>
                </c:pt>
                <c:pt idx="199">
                  <c:v>259.74630000000002</c:v>
                </c:pt>
                <c:pt idx="200">
                  <c:v>248.39510000000001</c:v>
                </c:pt>
                <c:pt idx="201">
                  <c:v>220.27510000000001</c:v>
                </c:pt>
                <c:pt idx="202">
                  <c:v>260.35489999999999</c:v>
                </c:pt>
                <c:pt idx="203">
                  <c:v>222.61519999999999</c:v>
                </c:pt>
                <c:pt idx="204">
                  <c:v>223.38499999999999</c:v>
                </c:pt>
                <c:pt idx="205">
                  <c:v>227.5419</c:v>
                </c:pt>
                <c:pt idx="206">
                  <c:v>232.85300000000001</c:v>
                </c:pt>
                <c:pt idx="207">
                  <c:v>231.59960000000001</c:v>
                </c:pt>
                <c:pt idx="208">
                  <c:v>234.93950000000001</c:v>
                </c:pt>
                <c:pt idx="209">
                  <c:v>237.4316</c:v>
                </c:pt>
                <c:pt idx="210">
                  <c:v>239.35409999999999</c:v>
                </c:pt>
                <c:pt idx="211">
                  <c:v>233.8648</c:v>
                </c:pt>
                <c:pt idx="212">
                  <c:v>234.06200000000001</c:v>
                </c:pt>
                <c:pt idx="213">
                  <c:v>236.38720000000001</c:v>
                </c:pt>
                <c:pt idx="214">
                  <c:v>268.04989999999998</c:v>
                </c:pt>
                <c:pt idx="215">
                  <c:v>236.5127</c:v>
                </c:pt>
                <c:pt idx="216">
                  <c:v>252.72239999999999</c:v>
                </c:pt>
                <c:pt idx="217">
                  <c:v>221.45490000000001</c:v>
                </c:pt>
                <c:pt idx="218">
                  <c:v>252.21729999999999</c:v>
                </c:pt>
                <c:pt idx="219">
                  <c:v>252.84639999999999</c:v>
                </c:pt>
                <c:pt idx="220">
                  <c:v>230.48419999999999</c:v>
                </c:pt>
                <c:pt idx="221">
                  <c:v>235.47970000000001</c:v>
                </c:pt>
                <c:pt idx="222">
                  <c:v>246.82329999999999</c:v>
                </c:pt>
                <c:pt idx="223">
                  <c:v>246.67250000000001</c:v>
                </c:pt>
                <c:pt idx="224">
                  <c:v>229.81970000000001</c:v>
                </c:pt>
                <c:pt idx="225">
                  <c:v>246.82859999999999</c:v>
                </c:pt>
                <c:pt idx="226">
                  <c:v>253.93289999999999</c:v>
                </c:pt>
                <c:pt idx="227">
                  <c:v>255.37209999999999</c:v>
                </c:pt>
                <c:pt idx="228">
                  <c:v>266.41140000000001</c:v>
                </c:pt>
                <c:pt idx="229">
                  <c:v>241.97980000000001</c:v>
                </c:pt>
                <c:pt idx="230">
                  <c:v>233.57259999999999</c:v>
                </c:pt>
                <c:pt idx="231">
                  <c:v>251.66630000000001</c:v>
                </c:pt>
                <c:pt idx="255" formatCode="General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25600"/>
        <c:axId val="60827136"/>
      </c:lineChart>
      <c:catAx>
        <c:axId val="6082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27136"/>
        <c:crossesAt val="0"/>
        <c:auto val="1"/>
        <c:lblAlgn val="ctr"/>
        <c:lblOffset val="100"/>
        <c:tickLblSkip val="26"/>
        <c:tickMarkSkip val="1"/>
        <c:noMultiLvlLbl val="0"/>
      </c:catAx>
      <c:valAx>
        <c:axId val="60827136"/>
        <c:scaling>
          <c:orientation val="minMax"/>
          <c:max val="590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 / 100kg</a:t>
                </a:r>
              </a:p>
            </c:rich>
          </c:tx>
          <c:layout>
            <c:manualLayout>
              <c:xMode val="edge"/>
              <c:yMode val="edge"/>
              <c:x val="6.1855201268158312E-3"/>
              <c:y val="0.45766387338627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25600"/>
        <c:crosses val="autoZero"/>
        <c:crossBetween val="between"/>
        <c:majorUnit val="100"/>
        <c:minorUnit val="20"/>
      </c:valAx>
      <c:spPr>
        <a:gradFill rotWithShape="0">
          <a:gsLst>
            <a:gs pos="0">
              <a:srgbClr val="FFFFFF"/>
            </a:gs>
            <a:gs pos="100000">
              <a:srgbClr val="FFFF00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8185689041345074"/>
          <c:y val="0.46816076255992628"/>
          <c:w val="0.17319612276188245"/>
          <c:h val="0.1196643567305692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Community average and international market prices for 
Heavy Lamb carcases</a:t>
            </a:r>
          </a:p>
        </c:rich>
      </c:tx>
      <c:layout>
        <c:manualLayout>
          <c:xMode val="edge"/>
          <c:yMode val="edge"/>
          <c:x val="0.1865953229276292"/>
          <c:y val="3.08597717420153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72936571021041"/>
          <c:y val="0.15209426675908505"/>
          <c:w val="0.81233329039595592"/>
          <c:h val="0.66789221489859085"/>
        </c:manualLayout>
      </c:layout>
      <c:lineChart>
        <c:grouping val="standard"/>
        <c:varyColors val="0"/>
        <c:ser>
          <c:idx val="2"/>
          <c:order val="0"/>
          <c:tx>
            <c:v>Heavy Lamb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Graphs!$A$105:$A$365</c:f>
              <c:strCache>
                <c:ptCount val="237"/>
                <c:pt idx="2">
                  <c:v>|</c:v>
                </c:pt>
                <c:pt idx="28">
                  <c:v>2009</c:v>
                </c:pt>
                <c:pt idx="54">
                  <c:v>|</c:v>
                </c:pt>
                <c:pt idx="80">
                  <c:v>2010</c:v>
                </c:pt>
                <c:pt idx="106">
                  <c:v>|</c:v>
                </c:pt>
                <c:pt idx="132">
                  <c:v>2011</c:v>
                </c:pt>
                <c:pt idx="158">
                  <c:v>|</c:v>
                </c:pt>
                <c:pt idx="184">
                  <c:v>2012</c:v>
                </c:pt>
                <c:pt idx="210">
                  <c:v>|</c:v>
                </c:pt>
                <c:pt idx="236">
                  <c:v>2013</c:v>
                </c:pt>
              </c:strCache>
            </c:strRef>
          </c:cat>
          <c:val>
            <c:numRef>
              <c:f>Graphs!$D$105:$D$365</c:f>
              <c:numCache>
                <c:formatCode>0.00</c:formatCode>
                <c:ptCount val="261"/>
                <c:pt idx="0">
                  <c:v>377.06290000000001</c:v>
                </c:pt>
                <c:pt idx="1">
                  <c:v>374.76249999999999</c:v>
                </c:pt>
                <c:pt idx="2">
                  <c:v>384.48810000000003</c:v>
                </c:pt>
                <c:pt idx="3">
                  <c:v>401.0616</c:v>
                </c:pt>
                <c:pt idx="4">
                  <c:v>408.08850000000001</c:v>
                </c:pt>
                <c:pt idx="5">
                  <c:v>402.2414</c:v>
                </c:pt>
                <c:pt idx="6">
                  <c:v>403.2285</c:v>
                </c:pt>
                <c:pt idx="7">
                  <c:v>416.95749999999998</c:v>
                </c:pt>
                <c:pt idx="8">
                  <c:v>416.6549</c:v>
                </c:pt>
                <c:pt idx="9">
                  <c:v>415.87900000000002</c:v>
                </c:pt>
                <c:pt idx="10">
                  <c:v>412.03210000000001</c:v>
                </c:pt>
                <c:pt idx="11">
                  <c:v>410.98850000000004</c:v>
                </c:pt>
                <c:pt idx="12">
                  <c:v>407.82350000000002</c:v>
                </c:pt>
                <c:pt idx="13">
                  <c:v>408.63470000000001</c:v>
                </c:pt>
                <c:pt idx="14">
                  <c:v>420.79349999999999</c:v>
                </c:pt>
                <c:pt idx="15">
                  <c:v>436.87330000000003</c:v>
                </c:pt>
                <c:pt idx="16">
                  <c:v>442.45610000000005</c:v>
                </c:pt>
                <c:pt idx="17">
                  <c:v>444.7978</c:v>
                </c:pt>
                <c:pt idx="18">
                  <c:v>447.16770000000002</c:v>
                </c:pt>
                <c:pt idx="19">
                  <c:v>425.92150000000004</c:v>
                </c:pt>
                <c:pt idx="20">
                  <c:v>437.06280000000004</c:v>
                </c:pt>
                <c:pt idx="21">
                  <c:v>440.80720000000002</c:v>
                </c:pt>
                <c:pt idx="22">
                  <c:v>456.62370000000004</c:v>
                </c:pt>
                <c:pt idx="23">
                  <c:v>453.96110000000004</c:v>
                </c:pt>
                <c:pt idx="24">
                  <c:v>448.572</c:v>
                </c:pt>
                <c:pt idx="25">
                  <c:v>441.58570000000003</c:v>
                </c:pt>
                <c:pt idx="26">
                  <c:v>422.26030000000003</c:v>
                </c:pt>
                <c:pt idx="27">
                  <c:v>403.9264</c:v>
                </c:pt>
                <c:pt idx="28">
                  <c:v>392.6026</c:v>
                </c:pt>
                <c:pt idx="29">
                  <c:v>383.82070000000004</c:v>
                </c:pt>
                <c:pt idx="30">
                  <c:v>389.5489</c:v>
                </c:pt>
                <c:pt idx="31">
                  <c:v>384.73180000000002</c:v>
                </c:pt>
                <c:pt idx="32">
                  <c:v>379.9581</c:v>
                </c:pt>
                <c:pt idx="33">
                  <c:v>382.59590000000003</c:v>
                </c:pt>
                <c:pt idx="34">
                  <c:v>388.4871</c:v>
                </c:pt>
                <c:pt idx="35">
                  <c:v>388.11760000000004</c:v>
                </c:pt>
                <c:pt idx="36">
                  <c:v>387.75550000000004</c:v>
                </c:pt>
                <c:pt idx="37">
                  <c:v>387.32370000000003</c:v>
                </c:pt>
                <c:pt idx="38">
                  <c:v>388.3877</c:v>
                </c:pt>
                <c:pt idx="39">
                  <c:v>390.4239</c:v>
                </c:pt>
                <c:pt idx="40">
                  <c:v>385.88420000000002</c:v>
                </c:pt>
                <c:pt idx="41">
                  <c:v>372.88420000000002</c:v>
                </c:pt>
                <c:pt idx="42">
                  <c:v>386.53739999999999</c:v>
                </c:pt>
                <c:pt idx="43">
                  <c:v>394.78050000000002</c:v>
                </c:pt>
                <c:pt idx="44">
                  <c:v>378.11920000000003</c:v>
                </c:pt>
                <c:pt idx="45">
                  <c:v>380.1721</c:v>
                </c:pt>
                <c:pt idx="46">
                  <c:v>384.25120000000004</c:v>
                </c:pt>
                <c:pt idx="47">
                  <c:v>394.01830000000001</c:v>
                </c:pt>
                <c:pt idx="48">
                  <c:v>425.49460000000005</c:v>
                </c:pt>
                <c:pt idx="49">
                  <c:v>409.9785</c:v>
                </c:pt>
                <c:pt idx="50">
                  <c:v>411.45510000000002</c:v>
                </c:pt>
                <c:pt idx="51">
                  <c:v>422.52880000000005</c:v>
                </c:pt>
                <c:pt idx="52">
                  <c:v>427.09249999999997</c:v>
                </c:pt>
                <c:pt idx="53">
                  <c:v>429.76170000000002</c:v>
                </c:pt>
                <c:pt idx="54">
                  <c:v>449.19970000000001</c:v>
                </c:pt>
                <c:pt idx="55">
                  <c:v>446.57730000000004</c:v>
                </c:pt>
                <c:pt idx="56">
                  <c:v>455.99370000000005</c:v>
                </c:pt>
                <c:pt idx="57">
                  <c:v>443.41450000000003</c:v>
                </c:pt>
                <c:pt idx="58">
                  <c:v>444.6157</c:v>
                </c:pt>
                <c:pt idx="59">
                  <c:v>444.35970000000003</c:v>
                </c:pt>
                <c:pt idx="60">
                  <c:v>438.92270000000002</c:v>
                </c:pt>
                <c:pt idx="61">
                  <c:v>434.66540000000003</c:v>
                </c:pt>
                <c:pt idx="62">
                  <c:v>435.92060000000004</c:v>
                </c:pt>
                <c:pt idx="63">
                  <c:v>432.10580000000004</c:v>
                </c:pt>
                <c:pt idx="64">
                  <c:v>434.50290000000001</c:v>
                </c:pt>
                <c:pt idx="65">
                  <c:v>441.2885</c:v>
                </c:pt>
                <c:pt idx="66">
                  <c:v>446.3931</c:v>
                </c:pt>
                <c:pt idx="67">
                  <c:v>452.27360000000004</c:v>
                </c:pt>
                <c:pt idx="68">
                  <c:v>464.60930000000002</c:v>
                </c:pt>
                <c:pt idx="69">
                  <c:v>467.89450000000005</c:v>
                </c:pt>
                <c:pt idx="70">
                  <c:v>461.9391</c:v>
                </c:pt>
                <c:pt idx="71">
                  <c:v>462.04180000000002</c:v>
                </c:pt>
                <c:pt idx="72">
                  <c:v>461.49630000000002</c:v>
                </c:pt>
                <c:pt idx="73">
                  <c:v>468.18870000000004</c:v>
                </c:pt>
                <c:pt idx="74">
                  <c:v>464.81890000000004</c:v>
                </c:pt>
                <c:pt idx="75">
                  <c:v>461.47110000000004</c:v>
                </c:pt>
                <c:pt idx="76">
                  <c:v>460.3553</c:v>
                </c:pt>
                <c:pt idx="77">
                  <c:v>456.97110000000004</c:v>
                </c:pt>
                <c:pt idx="78">
                  <c:v>436.92750000000001</c:v>
                </c:pt>
                <c:pt idx="79">
                  <c:v>423.64120000000003</c:v>
                </c:pt>
                <c:pt idx="80">
                  <c:v>420.19330000000002</c:v>
                </c:pt>
                <c:pt idx="81">
                  <c:v>408.52960000000002</c:v>
                </c:pt>
                <c:pt idx="82">
                  <c:v>410.06960000000004</c:v>
                </c:pt>
                <c:pt idx="83" formatCode="#,##0.00">
                  <c:v>412.25230000000005</c:v>
                </c:pt>
                <c:pt idx="84" formatCode="#,##0.00">
                  <c:v>420.26130000000001</c:v>
                </c:pt>
                <c:pt idx="85" formatCode="#,##0.00">
                  <c:v>423.28700000000003</c:v>
                </c:pt>
                <c:pt idx="86" formatCode="#,##0.00">
                  <c:v>430.50060000000002</c:v>
                </c:pt>
                <c:pt idx="87" formatCode="#,##0.00">
                  <c:v>427.05670000000003</c:v>
                </c:pt>
                <c:pt idx="88" formatCode="#,##0.00">
                  <c:v>425.21710000000002</c:v>
                </c:pt>
                <c:pt idx="89" formatCode="#,##0.00">
                  <c:v>428.1336</c:v>
                </c:pt>
                <c:pt idx="90" formatCode="#,##0.00">
                  <c:v>428.86310000000003</c:v>
                </c:pt>
                <c:pt idx="91" formatCode="#,##0.00">
                  <c:v>421.00350000000003</c:v>
                </c:pt>
                <c:pt idx="92" formatCode="#,##0.00">
                  <c:v>418.6112</c:v>
                </c:pt>
                <c:pt idx="93" formatCode="#,##0.00">
                  <c:v>413.52930000000003</c:v>
                </c:pt>
                <c:pt idx="94" formatCode="#,##0.00">
                  <c:v>405.9667</c:v>
                </c:pt>
                <c:pt idx="95" formatCode="#,##0.00">
                  <c:v>406.6123</c:v>
                </c:pt>
                <c:pt idx="96" formatCode="#,##0.00">
                  <c:v>410.69080000000002</c:v>
                </c:pt>
                <c:pt idx="97" formatCode="#,##0.00">
                  <c:v>411.06950000000001</c:v>
                </c:pt>
                <c:pt idx="98" formatCode="#,##0.00">
                  <c:v>416.9194</c:v>
                </c:pt>
                <c:pt idx="99" formatCode="#,##0.00">
                  <c:v>425.10250000000002</c:v>
                </c:pt>
                <c:pt idx="100" formatCode="#,##0.00">
                  <c:v>427.06360000000001</c:v>
                </c:pt>
                <c:pt idx="101" formatCode="#,##0.00">
                  <c:v>427.12620000000004</c:v>
                </c:pt>
                <c:pt idx="102" formatCode="#,##0.00">
                  <c:v>437.36080000000004</c:v>
                </c:pt>
                <c:pt idx="103" formatCode="#,##0.00">
                  <c:v>440.12510000000003</c:v>
                </c:pt>
                <c:pt idx="104" formatCode="#,##0.00">
                  <c:v>445.44</c:v>
                </c:pt>
                <c:pt idx="105" formatCode="#,##0.00">
                  <c:v>451.46690000000001</c:v>
                </c:pt>
                <c:pt idx="106" formatCode="#,##0.00">
                  <c:v>450.61080000000004</c:v>
                </c:pt>
                <c:pt idx="107" formatCode="#,##0.00">
                  <c:v>463.91580000000005</c:v>
                </c:pt>
                <c:pt idx="108" formatCode="#,##0.00">
                  <c:v>461.4178</c:v>
                </c:pt>
                <c:pt idx="109" formatCode="#,##0.00">
                  <c:v>464.76580000000001</c:v>
                </c:pt>
                <c:pt idx="110" formatCode="#,##0.00">
                  <c:v>456.00130000000001</c:v>
                </c:pt>
                <c:pt idx="111" formatCode="#,##0.00">
                  <c:v>458.65790000000004</c:v>
                </c:pt>
                <c:pt idx="112" formatCode="#,##0.00">
                  <c:v>461.83770000000004</c:v>
                </c:pt>
                <c:pt idx="113" formatCode="#,##0.00">
                  <c:v>469.7099</c:v>
                </c:pt>
                <c:pt idx="114" formatCode="#,##0.00">
                  <c:v>481.61660000000001</c:v>
                </c:pt>
                <c:pt idx="115" formatCode="#,##0.00">
                  <c:v>478.80580000000003</c:v>
                </c:pt>
                <c:pt idx="116" formatCode="#,##0.00">
                  <c:v>488.23270000000002</c:v>
                </c:pt>
                <c:pt idx="117" formatCode="#,##0.00">
                  <c:v>501.06350000000003</c:v>
                </c:pt>
                <c:pt idx="118" formatCode="#,##0.00">
                  <c:v>508.983</c:v>
                </c:pt>
                <c:pt idx="119" formatCode="#,##0.00">
                  <c:v>514.13880000000006</c:v>
                </c:pt>
                <c:pt idx="120" formatCode="#,##0.00">
                  <c:v>528.78050000000007</c:v>
                </c:pt>
                <c:pt idx="121" formatCode="#,##0.00">
                  <c:v>556.22739999999999</c:v>
                </c:pt>
                <c:pt idx="122" formatCode="#,##0.00">
                  <c:v>559.21490000000006</c:v>
                </c:pt>
                <c:pt idx="123" formatCode="#,##0.00">
                  <c:v>555.9461</c:v>
                </c:pt>
                <c:pt idx="124" formatCode="#,##0.00">
                  <c:v>558.37470000000008</c:v>
                </c:pt>
                <c:pt idx="125" formatCode="#,##0.00">
                  <c:v>562.92899999999997</c:v>
                </c:pt>
                <c:pt idx="126" formatCode="#,##0.00">
                  <c:v>577.29489999999998</c:v>
                </c:pt>
                <c:pt idx="127" formatCode="#,##0.00">
                  <c:v>576.47130000000004</c:v>
                </c:pt>
                <c:pt idx="128" formatCode="#,##0.00">
                  <c:v>533.11990000000003</c:v>
                </c:pt>
                <c:pt idx="129" formatCode="#,##0.00">
                  <c:v>517.53960000000006</c:v>
                </c:pt>
                <c:pt idx="130" formatCode="#,##0.00">
                  <c:v>504.09430000000003</c:v>
                </c:pt>
                <c:pt idx="131" formatCode="#,##0.00">
                  <c:v>486.47750000000002</c:v>
                </c:pt>
                <c:pt idx="132" formatCode="#,##0.00">
                  <c:v>473.43080000000003</c:v>
                </c:pt>
                <c:pt idx="133" formatCode="#,##0.00">
                  <c:v>476.75110000000001</c:v>
                </c:pt>
                <c:pt idx="134" formatCode="#,##0.00">
                  <c:v>477.65140000000002</c:v>
                </c:pt>
                <c:pt idx="135" formatCode="#,##0.00">
                  <c:v>473.11760000000004</c:v>
                </c:pt>
                <c:pt idx="136" formatCode="#,##0.00">
                  <c:v>469.74870000000004</c:v>
                </c:pt>
                <c:pt idx="137" formatCode="#,##0.00">
                  <c:v>473.12569999999999</c:v>
                </c:pt>
                <c:pt idx="138" formatCode="#,##0.00">
                  <c:v>463.78250000000003</c:v>
                </c:pt>
                <c:pt idx="139" formatCode="#,##0.00">
                  <c:v>463.13650000000001</c:v>
                </c:pt>
                <c:pt idx="140" formatCode="#,##0.00">
                  <c:v>464.77800000000002</c:v>
                </c:pt>
                <c:pt idx="141" formatCode="#,##0.00">
                  <c:v>459.0444</c:v>
                </c:pt>
                <c:pt idx="142" formatCode="#,##0.00">
                  <c:v>460.77460000000002</c:v>
                </c:pt>
                <c:pt idx="143" formatCode="#,##0.00">
                  <c:v>458.27499999999998</c:v>
                </c:pt>
                <c:pt idx="144" formatCode="#,##0.00">
                  <c:v>457.69580000000002</c:v>
                </c:pt>
                <c:pt idx="145" formatCode="#,##0.00">
                  <c:v>456.48420000000004</c:v>
                </c:pt>
                <c:pt idx="146" formatCode="#,##0.00">
                  <c:v>458.85120000000001</c:v>
                </c:pt>
                <c:pt idx="147" formatCode="#,##0.00">
                  <c:v>461.61560000000003</c:v>
                </c:pt>
                <c:pt idx="148" formatCode="#,##0.00">
                  <c:v>469.6832</c:v>
                </c:pt>
                <c:pt idx="149" formatCode="#,##0.00">
                  <c:v>470.51740000000001</c:v>
                </c:pt>
                <c:pt idx="150" formatCode="#,##0.00">
                  <c:v>476.7851</c:v>
                </c:pt>
                <c:pt idx="151" formatCode="#,##0.00">
                  <c:v>481.26240000000001</c:v>
                </c:pt>
                <c:pt idx="152" formatCode="#,##0.00">
                  <c:v>488.79680000000002</c:v>
                </c:pt>
                <c:pt idx="153" formatCode="#,##0.00">
                  <c:v>499.00470000000001</c:v>
                </c:pt>
                <c:pt idx="154" formatCode="#,##0.00">
                  <c:v>505.2482</c:v>
                </c:pt>
                <c:pt idx="155" formatCode="#,##0.00">
                  <c:v>517.96680000000003</c:v>
                </c:pt>
                <c:pt idx="156" formatCode="#,##0.00">
                  <c:v>526.01170000000002</c:v>
                </c:pt>
                <c:pt idx="157" formatCode="#,##0.00">
                  <c:v>524.38850000000002</c:v>
                </c:pt>
                <c:pt idx="158" formatCode="#,##0.00">
                  <c:v>529.52650000000006</c:v>
                </c:pt>
                <c:pt idx="159" formatCode="#,##0.00">
                  <c:v>525.71469999999999</c:v>
                </c:pt>
                <c:pt idx="160" formatCode="#,##0.00">
                  <c:v>518.92529999999999</c:v>
                </c:pt>
                <c:pt idx="161" formatCode="#,##0.00">
                  <c:v>513.82380000000001</c:v>
                </c:pt>
                <c:pt idx="162" formatCode="#,##0.00">
                  <c:v>512.351</c:v>
                </c:pt>
                <c:pt idx="163" formatCode="#,##0.00">
                  <c:v>514.71379999999999</c:v>
                </c:pt>
                <c:pt idx="164" formatCode="#,##0.00">
                  <c:v>513.9556</c:v>
                </c:pt>
                <c:pt idx="165" formatCode="#,##0.00">
                  <c:v>512.46210000000008</c:v>
                </c:pt>
                <c:pt idx="166" formatCode="#,##0.00">
                  <c:v>509.81690000000003</c:v>
                </c:pt>
                <c:pt idx="167" formatCode="#,##0.00">
                  <c:v>511.66110000000003</c:v>
                </c:pt>
                <c:pt idx="168" formatCode="#,##0.00">
                  <c:v>514.59960000000001</c:v>
                </c:pt>
                <c:pt idx="169" formatCode="#,##0.00">
                  <c:v>520.0856</c:v>
                </c:pt>
                <c:pt idx="170" formatCode="#,##0.00">
                  <c:v>530.59220000000005</c:v>
                </c:pt>
                <c:pt idx="171" formatCode="#,##0.00">
                  <c:v>540.58609999999999</c:v>
                </c:pt>
                <c:pt idx="172" formatCode="#,##0.00">
                  <c:v>542.89850000000001</c:v>
                </c:pt>
                <c:pt idx="173" formatCode="#,##0.00">
                  <c:v>542.63130000000001</c:v>
                </c:pt>
                <c:pt idx="174" formatCode="#,##0.00">
                  <c:v>539.74540000000002</c:v>
                </c:pt>
                <c:pt idx="175" formatCode="#,##0.00">
                  <c:v>521.23950000000002</c:v>
                </c:pt>
                <c:pt idx="176" formatCode="#,##0.00">
                  <c:v>511.6438</c:v>
                </c:pt>
                <c:pt idx="177" formatCode="#,##0.00">
                  <c:v>519.78530000000001</c:v>
                </c:pt>
                <c:pt idx="178" formatCode="#,##0.00">
                  <c:v>521.03750000000002</c:v>
                </c:pt>
                <c:pt idx="179" formatCode="#,##0.00">
                  <c:v>516.36990000000003</c:v>
                </c:pt>
                <c:pt idx="180" formatCode="#,##0.00">
                  <c:v>491.72030000000001</c:v>
                </c:pt>
                <c:pt idx="181" formatCode="#,##0.00">
                  <c:v>491.3503</c:v>
                </c:pt>
                <c:pt idx="182" formatCode="#,##0.00">
                  <c:v>500.20660000000004</c:v>
                </c:pt>
                <c:pt idx="183" formatCode="#,##0.00">
                  <c:v>506.21140000000003</c:v>
                </c:pt>
                <c:pt idx="184" formatCode="#,##0.00">
                  <c:v>503.101</c:v>
                </c:pt>
                <c:pt idx="185" formatCode="#,##0.00">
                  <c:v>489.87020000000001</c:v>
                </c:pt>
                <c:pt idx="186" formatCode="#,##0.00">
                  <c:v>493.67149999999998</c:v>
                </c:pt>
                <c:pt idx="187" formatCode="#,##0.00">
                  <c:v>506.48630000000003</c:v>
                </c:pt>
                <c:pt idx="188" formatCode="#,##0.00">
                  <c:v>511.1069</c:v>
                </c:pt>
                <c:pt idx="189" formatCode="#,##0.00">
                  <c:v>507.38490000000002</c:v>
                </c:pt>
                <c:pt idx="190" formatCode="#,##0.00">
                  <c:v>494.08499999999998</c:v>
                </c:pt>
                <c:pt idx="191" formatCode="#,##0.00">
                  <c:v>509.47250000000003</c:v>
                </c:pt>
                <c:pt idx="192" formatCode="#,##0.00">
                  <c:v>510.64260000000002</c:v>
                </c:pt>
                <c:pt idx="193" formatCode="#,##0.00">
                  <c:v>505.78320000000002</c:v>
                </c:pt>
                <c:pt idx="194" formatCode="#,##0.00">
                  <c:v>502.05309999999997</c:v>
                </c:pt>
                <c:pt idx="195" formatCode="#,##0.00">
                  <c:v>493.88569999999999</c:v>
                </c:pt>
                <c:pt idx="196" formatCode="#,##0.00">
                  <c:v>484.41629999999998</c:v>
                </c:pt>
                <c:pt idx="197" formatCode="#,##0.00">
                  <c:v>483.06400000000002</c:v>
                </c:pt>
                <c:pt idx="198" formatCode="#,##0.00">
                  <c:v>474.6035</c:v>
                </c:pt>
                <c:pt idx="199" formatCode="#,##0.00">
                  <c:v>474.87619999999998</c:v>
                </c:pt>
                <c:pt idx="200" formatCode="#,##0.00">
                  <c:v>473.99029999999999</c:v>
                </c:pt>
                <c:pt idx="201" formatCode="#,##0.00">
                  <c:v>470.24990000000003</c:v>
                </c:pt>
                <c:pt idx="202" formatCode="#,##0.00">
                  <c:v>469.75479999999999</c:v>
                </c:pt>
                <c:pt idx="203" formatCode="#,##0.00">
                  <c:v>470.47699999999998</c:v>
                </c:pt>
                <c:pt idx="204" formatCode="#,##0.00">
                  <c:v>469.59280000000001</c:v>
                </c:pt>
                <c:pt idx="205" formatCode="#,##0.00">
                  <c:v>462.42919999999998</c:v>
                </c:pt>
                <c:pt idx="206" formatCode="#,##0.00">
                  <c:v>462.49869999999999</c:v>
                </c:pt>
                <c:pt idx="207" formatCode="#,##0.00">
                  <c:v>463.33370000000002</c:v>
                </c:pt>
                <c:pt idx="208" formatCode="#,##0.00">
                  <c:v>462.97899999999998</c:v>
                </c:pt>
                <c:pt idx="209" formatCode="#,##0.00">
                  <c:v>453.4271</c:v>
                </c:pt>
                <c:pt idx="210" formatCode="#,##0.00">
                  <c:v>453.4246</c:v>
                </c:pt>
                <c:pt idx="211" formatCode="#,##0.00">
                  <c:v>445.24187814000004</c:v>
                </c:pt>
                <c:pt idx="212" formatCode="#,##0.00">
                  <c:v>437.79851387999997</c:v>
                </c:pt>
                <c:pt idx="213" formatCode="#,##0.00">
                  <c:v>426.58709961</c:v>
                </c:pt>
                <c:pt idx="214" formatCode="#,##0.00">
                  <c:v>428.15721286000002</c:v>
                </c:pt>
                <c:pt idx="215" formatCode="#,##0.00">
                  <c:v>419.55182870000004</c:v>
                </c:pt>
                <c:pt idx="216" formatCode="#,##0.00">
                  <c:v>428.55780142000003</c:v>
                </c:pt>
                <c:pt idx="217" formatCode="#,##0.00">
                  <c:v>431.62529814000004</c:v>
                </c:pt>
                <c:pt idx="218" formatCode="#,##0.00">
                  <c:v>434.45061171999993</c:v>
                </c:pt>
                <c:pt idx="219" formatCode="#,##0.00">
                  <c:v>439.34204044000001</c:v>
                </c:pt>
                <c:pt idx="220" formatCode="#,##0.00">
                  <c:v>461.13456214000001</c:v>
                </c:pt>
                <c:pt idx="221" formatCode="#,##0.00">
                  <c:v>482.16622633007779</c:v>
                </c:pt>
                <c:pt idx="222" formatCode="#,##0.00">
                  <c:v>507.00261644255517</c:v>
                </c:pt>
                <c:pt idx="223" formatCode="#,##0.00">
                  <c:v>510.02051001444511</c:v>
                </c:pt>
                <c:pt idx="224" formatCode="#,##0.00">
                  <c:v>513.50945069047577</c:v>
                </c:pt>
                <c:pt idx="225" formatCode="#,##0.00">
                  <c:v>523.58208494473456</c:v>
                </c:pt>
                <c:pt idx="226" formatCode="#,##0.00">
                  <c:v>516.55992155915885</c:v>
                </c:pt>
                <c:pt idx="227" formatCode="#,##0.00">
                  <c:v>519.25870148816887</c:v>
                </c:pt>
                <c:pt idx="228" formatCode="#,##0.00">
                  <c:v>529.56008413000006</c:v>
                </c:pt>
                <c:pt idx="229" formatCode="#,##0.00">
                  <c:v>535.86338658999989</c:v>
                </c:pt>
                <c:pt idx="230" formatCode="#,##0.00">
                  <c:v>543.93646467146141</c:v>
                </c:pt>
                <c:pt idx="231" formatCode="#,##0.00">
                  <c:v>562.41238872014492</c:v>
                </c:pt>
              </c:numCache>
            </c:numRef>
          </c:val>
          <c:smooth val="0"/>
        </c:ser>
        <c:ser>
          <c:idx val="4"/>
          <c:order val="1"/>
          <c:tx>
            <c:v>Uruguay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Graphs!$A$105:$A$365</c:f>
              <c:strCache>
                <c:ptCount val="237"/>
                <c:pt idx="2">
                  <c:v>|</c:v>
                </c:pt>
                <c:pt idx="28">
                  <c:v>2009</c:v>
                </c:pt>
                <c:pt idx="54">
                  <c:v>|</c:v>
                </c:pt>
                <c:pt idx="80">
                  <c:v>2010</c:v>
                </c:pt>
                <c:pt idx="106">
                  <c:v>|</c:v>
                </c:pt>
                <c:pt idx="132">
                  <c:v>2011</c:v>
                </c:pt>
                <c:pt idx="158">
                  <c:v>|</c:v>
                </c:pt>
                <c:pt idx="184">
                  <c:v>2012</c:v>
                </c:pt>
                <c:pt idx="210">
                  <c:v>|</c:v>
                </c:pt>
                <c:pt idx="236">
                  <c:v>2013</c:v>
                </c:pt>
              </c:strCache>
            </c:strRef>
          </c:cat>
          <c:val>
            <c:numRef>
              <c:f>Graphs!$BU$105:$BU$365</c:f>
              <c:numCache>
                <c:formatCode>#,##0.00</c:formatCode>
                <c:ptCount val="261"/>
                <c:pt idx="0">
                  <c:v>178.85554575832211</c:v>
                </c:pt>
                <c:pt idx="1">
                  <c:v>178.30241781982994</c:v>
                </c:pt>
                <c:pt idx="2">
                  <c:v>175.76453669027765</c:v>
                </c:pt>
                <c:pt idx="3">
                  <c:v>161.25245979556527</c:v>
                </c:pt>
                <c:pt idx="4">
                  <c:v>160.87570171193079</c:v>
                </c:pt>
                <c:pt idx="5">
                  <c:v>158.73107877431903</c:v>
                </c:pt>
                <c:pt idx="6">
                  <c:v>161.39736675080931</c:v>
                </c:pt>
                <c:pt idx="7">
                  <c:v>186.9036814767434</c:v>
                </c:pt>
                <c:pt idx="8">
                  <c:v>186.70274578621112</c:v>
                </c:pt>
                <c:pt idx="9">
                  <c:v>187.20508501254173</c:v>
                </c:pt>
                <c:pt idx="10">
                  <c:v>194.57272699872408</c:v>
                </c:pt>
                <c:pt idx="11">
                  <c:v>190.5371814889761</c:v>
                </c:pt>
                <c:pt idx="12">
                  <c:v>189.28277870024067</c:v>
                </c:pt>
                <c:pt idx="13">
                  <c:v>195.5217820442144</c:v>
                </c:pt>
                <c:pt idx="14">
                  <c:v>196.90822723176413</c:v>
                </c:pt>
                <c:pt idx="15">
                  <c:v>201.36465819174538</c:v>
                </c:pt>
                <c:pt idx="16">
                  <c:v>193.62168914444257</c:v>
                </c:pt>
                <c:pt idx="17">
                  <c:v>195.59902200488997</c:v>
                </c:pt>
                <c:pt idx="18">
                  <c:v>192.24069476571742</c:v>
                </c:pt>
                <c:pt idx="19">
                  <c:v>194.6888211643666</c:v>
                </c:pt>
                <c:pt idx="20">
                  <c:v>202.76009490764687</c:v>
                </c:pt>
                <c:pt idx="21">
                  <c:v>201.9765112977085</c:v>
                </c:pt>
                <c:pt idx="22">
                  <c:v>208.62130030998571</c:v>
                </c:pt>
                <c:pt idx="23">
                  <c:v>207.27353650089171</c:v>
                </c:pt>
                <c:pt idx="24">
                  <c:v>208.68373893737649</c:v>
                </c:pt>
                <c:pt idx="25">
                  <c:v>211.92530932532517</c:v>
                </c:pt>
                <c:pt idx="26">
                  <c:v>214.18829242634604</c:v>
                </c:pt>
                <c:pt idx="27">
                  <c:v>220.24330126421242</c:v>
                </c:pt>
                <c:pt idx="28">
                  <c:v>219.32587568271754</c:v>
                </c:pt>
                <c:pt idx="29">
                  <c:v>218.76667199165684</c:v>
                </c:pt>
                <c:pt idx="30">
                  <c:v>222.53435372201741</c:v>
                </c:pt>
                <c:pt idx="31">
                  <c:v>215.4812535227824</c:v>
                </c:pt>
                <c:pt idx="32">
                  <c:v>214.78800008439606</c:v>
                </c:pt>
                <c:pt idx="33">
                  <c:v>219.26750330653567</c:v>
                </c:pt>
                <c:pt idx="34">
                  <c:v>215.39718045456488</c:v>
                </c:pt>
                <c:pt idx="35">
                  <c:v>217.49995428752538</c:v>
                </c:pt>
                <c:pt idx="36">
                  <c:v>221.76645191961919</c:v>
                </c:pt>
                <c:pt idx="37">
                  <c:v>218.23135388159858</c:v>
                </c:pt>
                <c:pt idx="38">
                  <c:v>221.95097266479183</c:v>
                </c:pt>
                <c:pt idx="39">
                  <c:v>220.87756047144262</c:v>
                </c:pt>
                <c:pt idx="40">
                  <c:v>230.87562832949465</c:v>
                </c:pt>
                <c:pt idx="41">
                  <c:v>231.45833780588413</c:v>
                </c:pt>
                <c:pt idx="42">
                  <c:v>242.61198705898903</c:v>
                </c:pt>
                <c:pt idx="43">
                  <c:v>241.17338652958404</c:v>
                </c:pt>
                <c:pt idx="44">
                  <c:v>235.89851792176572</c:v>
                </c:pt>
                <c:pt idx="45">
                  <c:v>239.38312809299114</c:v>
                </c:pt>
                <c:pt idx="46">
                  <c:v>238.74927605162603</c:v>
                </c:pt>
                <c:pt idx="47">
                  <c:v>240.91707676926509</c:v>
                </c:pt>
                <c:pt idx="48">
                  <c:v>245.31738867372655</c:v>
                </c:pt>
                <c:pt idx="49">
                  <c:v>250.42951573920388</c:v>
                </c:pt>
                <c:pt idx="50">
                  <c:v>242.72896990639629</c:v>
                </c:pt>
                <c:pt idx="51">
                  <c:v>246.80802932820578</c:v>
                </c:pt>
                <c:pt idx="52">
                  <c:v>241.31897085143615</c:v>
                </c:pt>
                <c:pt idx="53">
                  <c:v>253.06222928961603</c:v>
                </c:pt>
                <c:pt idx="54">
                  <c:v>254.92518246961055</c:v>
                </c:pt>
                <c:pt idx="55">
                  <c:v>277.31458370949412</c:v>
                </c:pt>
                <c:pt idx="56">
                  <c:v>267.68486753829757</c:v>
                </c:pt>
                <c:pt idx="57">
                  <c:v>274.62392772048332</c:v>
                </c:pt>
                <c:pt idx="58">
                  <c:v>275.47360855911836</c:v>
                </c:pt>
                <c:pt idx="59">
                  <c:v>277.78992637947374</c:v>
                </c:pt>
                <c:pt idx="60">
                  <c:v>284.96974998177711</c:v>
                </c:pt>
                <c:pt idx="61">
                  <c:v>288.50499307529702</c:v>
                </c:pt>
                <c:pt idx="62">
                  <c:v>285.88089510897294</c:v>
                </c:pt>
                <c:pt idx="63">
                  <c:v>301.53500561587424</c:v>
                </c:pt>
                <c:pt idx="64">
                  <c:v>292.92399850243356</c:v>
                </c:pt>
                <c:pt idx="65">
                  <c:v>305.35380007487834</c:v>
                </c:pt>
                <c:pt idx="66">
                  <c:v>318.08311493822538</c:v>
                </c:pt>
                <c:pt idx="67">
                  <c:v>324.07338075627104</c:v>
                </c:pt>
                <c:pt idx="68">
                  <c:v>327.95468428101515</c:v>
                </c:pt>
                <c:pt idx="69">
                  <c:v>334.2527497126033</c:v>
                </c:pt>
                <c:pt idx="70">
                  <c:v>336.22563767912499</c:v>
                </c:pt>
                <c:pt idx="71">
                  <c:v>320.51841425335675</c:v>
                </c:pt>
                <c:pt idx="72">
                  <c:v>341.36468774094061</c:v>
                </c:pt>
                <c:pt idx="73">
                  <c:v>344.06322282189666</c:v>
                </c:pt>
                <c:pt idx="74">
                  <c:v>374.63377023901307</c:v>
                </c:pt>
                <c:pt idx="75">
                  <c:v>352.85273708558213</c:v>
                </c:pt>
                <c:pt idx="76">
                  <c:v>388.14221953756834</c:v>
                </c:pt>
                <c:pt idx="77">
                  <c:v>418.68015705225002</c:v>
                </c:pt>
                <c:pt idx="78">
                  <c:v>409.19997315346149</c:v>
                </c:pt>
                <c:pt idx="79">
                  <c:v>422.11986979428832</c:v>
                </c:pt>
                <c:pt idx="80">
                  <c:v>423.3363535689117</c:v>
                </c:pt>
                <c:pt idx="81">
                  <c:v>384.15483588210435</c:v>
                </c:pt>
                <c:pt idx="82">
                  <c:v>396.32476090597464</c:v>
                </c:pt>
                <c:pt idx="83">
                  <c:v>415.18618811338763</c:v>
                </c:pt>
                <c:pt idx="84">
                  <c:v>418.23845226728446</c:v>
                </c:pt>
                <c:pt idx="85">
                  <c:v>379.1684538825599</c:v>
                </c:pt>
                <c:pt idx="86">
                  <c:v>383.8939738715095</c:v>
                </c:pt>
                <c:pt idx="87">
                  <c:v>399.70629075760991</c:v>
                </c:pt>
                <c:pt idx="88">
                  <c:v>380.04085757282752</c:v>
                </c:pt>
                <c:pt idx="89">
                  <c:v>403.70480767133643</c:v>
                </c:pt>
                <c:pt idx="90">
                  <c:v>421.76022961158628</c:v>
                </c:pt>
                <c:pt idx="91">
                  <c:v>448.04471383523099</c:v>
                </c:pt>
                <c:pt idx="92">
                  <c:v>465.60546838120052</c:v>
                </c:pt>
                <c:pt idx="93">
                  <c:v>469.34420967163277</c:v>
                </c:pt>
                <c:pt idx="94">
                  <c:v>467.69297095331342</c:v>
                </c:pt>
                <c:pt idx="95">
                  <c:v>459.14243115558031</c:v>
                </c:pt>
                <c:pt idx="96">
                  <c:v>460.83098313244363</c:v>
                </c:pt>
                <c:pt idx="97">
                  <c:v>457.48980581652268</c:v>
                </c:pt>
                <c:pt idx="98">
                  <c:v>453.39411455784153</c:v>
                </c:pt>
                <c:pt idx="99">
                  <c:v>443.49811189985388</c:v>
                </c:pt>
                <c:pt idx="100">
                  <c:v>462.43270182307947</c:v>
                </c:pt>
                <c:pt idx="101">
                  <c:v>436.63878875785514</c:v>
                </c:pt>
                <c:pt idx="102">
                  <c:v>460.62853040277457</c:v>
                </c:pt>
                <c:pt idx="103">
                  <c:v>432.74618327135147</c:v>
                </c:pt>
                <c:pt idx="104">
                  <c:v>437.38057884360433</c:v>
                </c:pt>
                <c:pt idx="105">
                  <c:v>450.5620154302581</c:v>
                </c:pt>
                <c:pt idx="106">
                  <c:v>451.625647200939</c:v>
                </c:pt>
                <c:pt idx="107">
                  <c:v>456.6189285443661</c:v>
                </c:pt>
                <c:pt idx="108">
                  <c:v>462.52936273395477</c:v>
                </c:pt>
                <c:pt idx="109">
                  <c:v>478.78305675532323</c:v>
                </c:pt>
                <c:pt idx="110">
                  <c:v>468.13669773433355</c:v>
                </c:pt>
                <c:pt idx="111">
                  <c:v>472.00121239675684</c:v>
                </c:pt>
                <c:pt idx="112">
                  <c:v>462.01034737620103</c:v>
                </c:pt>
                <c:pt idx="113">
                  <c:v>469.84478935698445</c:v>
                </c:pt>
                <c:pt idx="114">
                  <c:v>469.2535107169254</c:v>
                </c:pt>
                <c:pt idx="115">
                  <c:v>463.00813008130086</c:v>
                </c:pt>
                <c:pt idx="116">
                  <c:v>479.64138961524094</c:v>
                </c:pt>
                <c:pt idx="117">
                  <c:v>475.83115427717593</c:v>
                </c:pt>
                <c:pt idx="118">
                  <c:v>483.78782218901756</c:v>
                </c:pt>
                <c:pt idx="119">
                  <c:v>479.52932387000374</c:v>
                </c:pt>
                <c:pt idx="120">
                  <c:v>459.39572586588059</c:v>
                </c:pt>
                <c:pt idx="121">
                  <c:v>467.79661016949154</c:v>
                </c:pt>
                <c:pt idx="122">
                  <c:v>470.08106116433305</c:v>
                </c:pt>
                <c:pt idx="123">
                  <c:v>460.83271923360354</c:v>
                </c:pt>
                <c:pt idx="124">
                  <c:v>451.42960550126679</c:v>
                </c:pt>
                <c:pt idx="125">
                  <c:v>448.78754976474846</c:v>
                </c:pt>
                <c:pt idx="126">
                  <c:v>465.3275425262396</c:v>
                </c:pt>
                <c:pt idx="127">
                  <c:v>470.03257328990236</c:v>
                </c:pt>
                <c:pt idx="128">
                  <c:v>460.26058631921825</c:v>
                </c:pt>
                <c:pt idx="129">
                  <c:v>481.55009451795843</c:v>
                </c:pt>
                <c:pt idx="130">
                  <c:v>478.71455576559549</c:v>
                </c:pt>
                <c:pt idx="131">
                  <c:v>476.14366729678642</c:v>
                </c:pt>
                <c:pt idx="132">
                  <c:v>483.85633270321364</c:v>
                </c:pt>
                <c:pt idx="133">
                  <c:v>477.80489665166652</c:v>
                </c:pt>
                <c:pt idx="134">
                  <c:v>481.35153687743116</c:v>
                </c:pt>
                <c:pt idx="135">
                  <c:v>488.78804057661495</c:v>
                </c:pt>
                <c:pt idx="136">
                  <c:v>493.24994279612542</c:v>
                </c:pt>
                <c:pt idx="137">
                  <c:v>486.98968994297365</c:v>
                </c:pt>
                <c:pt idx="138">
                  <c:v>487.14075304958658</c:v>
                </c:pt>
                <c:pt idx="139">
                  <c:v>490.84179916159974</c:v>
                </c:pt>
                <c:pt idx="140">
                  <c:v>491.52158314135733</c:v>
                </c:pt>
                <c:pt idx="141">
                  <c:v>476.4530382567317</c:v>
                </c:pt>
                <c:pt idx="142">
                  <c:v>472.61544868719989</c:v>
                </c:pt>
                <c:pt idx="143">
                  <c:v>471.42554354495053</c:v>
                </c:pt>
                <c:pt idx="144">
                  <c:v>473.95409197223051</c:v>
                </c:pt>
                <c:pt idx="145">
                  <c:v>476.59419400659647</c:v>
                </c:pt>
                <c:pt idx="146">
                  <c:v>459.58392654792692</c:v>
                </c:pt>
                <c:pt idx="147">
                  <c:v>463.25217189179762</c:v>
                </c:pt>
                <c:pt idx="148">
                  <c:v>455.5161693349217</c:v>
                </c:pt>
                <c:pt idx="149">
                  <c:v>458.24011389720198</c:v>
                </c:pt>
                <c:pt idx="150">
                  <c:v>455.66144637824328</c:v>
                </c:pt>
                <c:pt idx="151">
                  <c:v>465.7363095835704</c:v>
                </c:pt>
                <c:pt idx="152">
                  <c:v>457.25823544504311</c:v>
                </c:pt>
                <c:pt idx="153">
                  <c:v>446.10287473645462</c:v>
                </c:pt>
                <c:pt idx="154">
                  <c:v>446.77219637896985</c:v>
                </c:pt>
                <c:pt idx="155">
                  <c:v>442.35740965352505</c:v>
                </c:pt>
                <c:pt idx="156">
                  <c:v>435.34704989966662</c:v>
                </c:pt>
                <c:pt idx="157">
                  <c:v>431.00730338537323</c:v>
                </c:pt>
                <c:pt idx="158">
                  <c:v>431.82332409746255</c:v>
                </c:pt>
                <c:pt idx="159">
                  <c:v>454.39905627796338</c:v>
                </c:pt>
                <c:pt idx="160">
                  <c:v>458.82275332456356</c:v>
                </c:pt>
                <c:pt idx="161">
                  <c:v>455.64079579981609</c:v>
                </c:pt>
                <c:pt idx="162">
                  <c:v>463.44047217145328</c:v>
                </c:pt>
                <c:pt idx="163">
                  <c:v>456.72731788143722</c:v>
                </c:pt>
                <c:pt idx="164">
                  <c:v>452.54564230461972</c:v>
                </c:pt>
                <c:pt idx="165">
                  <c:v>457.37778383960415</c:v>
                </c:pt>
                <c:pt idx="166">
                  <c:v>455.19552637219186</c:v>
                </c:pt>
                <c:pt idx="167">
                  <c:v>459.44313465697644</c:v>
                </c:pt>
                <c:pt idx="168">
                  <c:v>457.36422238895102</c:v>
                </c:pt>
                <c:pt idx="169">
                  <c:v>461.11561959301167</c:v>
                </c:pt>
                <c:pt idx="170">
                  <c:v>464.13970509424428</c:v>
                </c:pt>
                <c:pt idx="171">
                  <c:v>463.29755470149598</c:v>
                </c:pt>
                <c:pt idx="172">
                  <c:v>469.87747683919514</c:v>
                </c:pt>
                <c:pt idx="173">
                  <c:v>467.91371781938034</c:v>
                </c:pt>
                <c:pt idx="174">
                  <c:v>466.02696895720544</c:v>
                </c:pt>
                <c:pt idx="175">
                  <c:v>454.93750625707537</c:v>
                </c:pt>
                <c:pt idx="176">
                  <c:v>464.5252708832295</c:v>
                </c:pt>
                <c:pt idx="177">
                  <c:v>457.92093325677871</c:v>
                </c:pt>
                <c:pt idx="178">
                  <c:v>461.0008631408441</c:v>
                </c:pt>
                <c:pt idx="179">
                  <c:v>457.19848056792387</c:v>
                </c:pt>
                <c:pt idx="180">
                  <c:v>456.3619564018814</c:v>
                </c:pt>
                <c:pt idx="181">
                  <c:v>483.60678942196085</c:v>
                </c:pt>
                <c:pt idx="182">
                  <c:v>486.11420043920128</c:v>
                </c:pt>
                <c:pt idx="183">
                  <c:v>487.36790594782161</c:v>
                </c:pt>
                <c:pt idx="184">
                  <c:v>480.93760995199517</c:v>
                </c:pt>
                <c:pt idx="185">
                  <c:v>446.05270959326458</c:v>
                </c:pt>
                <c:pt idx="186">
                  <c:v>444.31103996205383</c:v>
                </c:pt>
                <c:pt idx="187">
                  <c:v>448.12789043045183</c:v>
                </c:pt>
                <c:pt idx="188">
                  <c:v>443.75518795209291</c:v>
                </c:pt>
                <c:pt idx="189">
                  <c:v>448.49845843709238</c:v>
                </c:pt>
                <c:pt idx="190">
                  <c:v>451.81882397790434</c:v>
                </c:pt>
                <c:pt idx="191">
                  <c:v>457.76134966344381</c:v>
                </c:pt>
                <c:pt idx="192">
                  <c:v>448.15613519059065</c:v>
                </c:pt>
                <c:pt idx="193">
                  <c:v>445.35305703703426</c:v>
                </c:pt>
                <c:pt idx="194">
                  <c:v>437.56516337984425</c:v>
                </c:pt>
                <c:pt idx="195">
                  <c:v>435.30986342495027</c:v>
                </c:pt>
                <c:pt idx="196">
                  <c:v>435.82747325066362</c:v>
                </c:pt>
                <c:pt idx="197">
                  <c:v>438.89616007453577</c:v>
                </c:pt>
                <c:pt idx="198">
                  <c:v>429.81955965935219</c:v>
                </c:pt>
                <c:pt idx="199">
                  <c:v>432.10035499475782</c:v>
                </c:pt>
                <c:pt idx="200">
                  <c:v>423.41861791160073</c:v>
                </c:pt>
                <c:pt idx="201">
                  <c:v>420.91710044696231</c:v>
                </c:pt>
                <c:pt idx="202">
                  <c:v>428.56880092703295</c:v>
                </c:pt>
                <c:pt idx="203">
                  <c:v>439.08132118628851</c:v>
                </c:pt>
                <c:pt idx="204">
                  <c:v>434.67060118503946</c:v>
                </c:pt>
                <c:pt idx="205">
                  <c:v>420.34551941107134</c:v>
                </c:pt>
                <c:pt idx="206">
                  <c:v>416.20802985237748</c:v>
                </c:pt>
                <c:pt idx="207">
                  <c:v>385.88818826180164</c:v>
                </c:pt>
                <c:pt idx="208">
                  <c:v>377.790990596298</c:v>
                </c:pt>
                <c:pt idx="209">
                  <c:v>374.97457401699239</c:v>
                </c:pt>
                <c:pt idx="210">
                  <c:v>374.03576849055725</c:v>
                </c:pt>
                <c:pt idx="211">
                  <c:v>376.36102926114432</c:v>
                </c:pt>
                <c:pt idx="212">
                  <c:v>382.939665631943</c:v>
                </c:pt>
                <c:pt idx="213">
                  <c:v>383.49116808218957</c:v>
                </c:pt>
                <c:pt idx="214">
                  <c:v>379.35489970534013</c:v>
                </c:pt>
                <c:pt idx="215">
                  <c:v>380.06397428422861</c:v>
                </c:pt>
                <c:pt idx="216">
                  <c:v>373.46130571662746</c:v>
                </c:pt>
                <c:pt idx="217">
                  <c:v>377.86578219672305</c:v>
                </c:pt>
                <c:pt idx="218">
                  <c:v>371.04841860144467</c:v>
                </c:pt>
                <c:pt idx="219">
                  <c:v>369.78452535063462</c:v>
                </c:pt>
                <c:pt idx="220">
                  <c:v>387.73587165707073</c:v>
                </c:pt>
                <c:pt idx="221">
                  <c:v>386.21862697341629</c:v>
                </c:pt>
                <c:pt idx="222">
                  <c:v>390.77036102437972</c:v>
                </c:pt>
                <c:pt idx="223">
                  <c:v>394.16419781676473</c:v>
                </c:pt>
                <c:pt idx="224">
                  <c:v>396.95015533908474</c:v>
                </c:pt>
                <c:pt idx="225">
                  <c:v>398.31169313413619</c:v>
                </c:pt>
                <c:pt idx="226">
                  <c:v>406.52217862550691</c:v>
                </c:pt>
                <c:pt idx="227">
                  <c:v>395.17603033341169</c:v>
                </c:pt>
                <c:pt idx="228">
                  <c:v>385.98976274023761</c:v>
                </c:pt>
                <c:pt idx="229">
                  <c:v>385.98976274023761</c:v>
                </c:pt>
                <c:pt idx="230">
                  <c:v>391.62347487364383</c:v>
                </c:pt>
                <c:pt idx="255" formatCode="General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Graphs!$BV$1</c:f>
              <c:strCache>
                <c:ptCount val="1"/>
                <c:pt idx="0">
                  <c:v>N. Zealand (avg N&amp;S island)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Graphs!$A$105:$A$365</c:f>
              <c:strCache>
                <c:ptCount val="237"/>
                <c:pt idx="2">
                  <c:v>|</c:v>
                </c:pt>
                <c:pt idx="28">
                  <c:v>2009</c:v>
                </c:pt>
                <c:pt idx="54">
                  <c:v>|</c:v>
                </c:pt>
                <c:pt idx="80">
                  <c:v>2010</c:v>
                </c:pt>
                <c:pt idx="106">
                  <c:v>|</c:v>
                </c:pt>
                <c:pt idx="132">
                  <c:v>2011</c:v>
                </c:pt>
                <c:pt idx="158">
                  <c:v>|</c:v>
                </c:pt>
                <c:pt idx="184">
                  <c:v>2012</c:v>
                </c:pt>
                <c:pt idx="210">
                  <c:v>|</c:v>
                </c:pt>
                <c:pt idx="236">
                  <c:v>2013</c:v>
                </c:pt>
              </c:strCache>
            </c:strRef>
          </c:cat>
          <c:val>
            <c:numRef>
              <c:f>Graphs!$BV$105:$BV$365</c:f>
              <c:numCache>
                <c:formatCode>General</c:formatCode>
                <c:ptCount val="261"/>
                <c:pt idx="100" formatCode="0.00">
                  <c:v>329.29156326627708</c:v>
                </c:pt>
                <c:pt idx="101" formatCode="0.00">
                  <c:v>323.56415567636549</c:v>
                </c:pt>
                <c:pt idx="102" formatCode="0.00">
                  <c:v>322.8888050610758</c:v>
                </c:pt>
                <c:pt idx="103" formatCode="0.00">
                  <c:v>317.8196605146519</c:v>
                </c:pt>
                <c:pt idx="104" formatCode="0.00">
                  <c:v>312.75051596822794</c:v>
                </c:pt>
                <c:pt idx="107" formatCode="0.00">
                  <c:v>316.23002746269214</c:v>
                </c:pt>
                <c:pt idx="108" formatCode="0.00">
                  <c:v>324.54566517598823</c:v>
                </c:pt>
                <c:pt idx="109" formatCode="0.00">
                  <c:v>323.86265712332352</c:v>
                </c:pt>
                <c:pt idx="110" formatCode="0.00">
                  <c:v>320.07991445776349</c:v>
                </c:pt>
                <c:pt idx="111" formatCode="0.00">
                  <c:v>321.26288652514717</c:v>
                </c:pt>
                <c:pt idx="112" formatCode="0.00">
                  <c:v>328.08269320754528</c:v>
                </c:pt>
                <c:pt idx="113" formatCode="0.00">
                  <c:v>324.83735777712332</c:v>
                </c:pt>
                <c:pt idx="114" formatCode="0.00">
                  <c:v>318.99007604723414</c:v>
                </c:pt>
                <c:pt idx="115" formatCode="0.00">
                  <c:v>316.36455083488005</c:v>
                </c:pt>
                <c:pt idx="116" formatCode="0.00">
                  <c:v>312.92237877347179</c:v>
                </c:pt>
                <c:pt idx="117" formatCode="0.00">
                  <c:v>307.71216852016971</c:v>
                </c:pt>
                <c:pt idx="118" formatCode="0.00">
                  <c:v>316.98387805558019</c:v>
                </c:pt>
                <c:pt idx="119" formatCode="0.00">
                  <c:v>324.18596434518196</c:v>
                </c:pt>
                <c:pt idx="120" formatCode="0.00">
                  <c:v>338.08632570220328</c:v>
                </c:pt>
                <c:pt idx="121" formatCode="0.00">
                  <c:v>340.57323320980788</c:v>
                </c:pt>
                <c:pt idx="122" formatCode="0.00">
                  <c:v>348.64664586798028</c:v>
                </c:pt>
                <c:pt idx="123" formatCode="0.00">
                  <c:v>347.66676666355204</c:v>
                </c:pt>
                <c:pt idx="124" formatCode="0.00">
                  <c:v>350.77437490657258</c:v>
                </c:pt>
                <c:pt idx="125" formatCode="0.00">
                  <c:v>386.58164079607099</c:v>
                </c:pt>
                <c:pt idx="126" formatCode="0.00">
                  <c:v>368.63692478088279</c:v>
                </c:pt>
                <c:pt idx="127" formatCode="0.00">
                  <c:v>377.22235016898429</c:v>
                </c:pt>
                <c:pt idx="128" formatCode="0.00">
                  <c:v>377.27735104778151</c:v>
                </c:pt>
                <c:pt idx="129" formatCode="0.00">
                  <c:v>374.59660452118385</c:v>
                </c:pt>
                <c:pt idx="130" formatCode="0.00">
                  <c:v>381.4983781355196</c:v>
                </c:pt>
                <c:pt idx="131" formatCode="0.00">
                  <c:v>386.62416833161438</c:v>
                </c:pt>
                <c:pt idx="132" formatCode="0.00">
                  <c:v>392.5169208924811</c:v>
                </c:pt>
                <c:pt idx="133" formatCode="0.00">
                  <c:v>404.01381958128013</c:v>
                </c:pt>
                <c:pt idx="134" formatCode="0.00">
                  <c:v>413.38004921584758</c:v>
                </c:pt>
                <c:pt idx="135" formatCode="0.00">
                  <c:v>416.01935856723537</c:v>
                </c:pt>
                <c:pt idx="136" formatCode="0.00">
                  <c:v>417.53122861287045</c:v>
                </c:pt>
                <c:pt idx="137" formatCode="0.00">
                  <c:v>415.60181250575971</c:v>
                </c:pt>
                <c:pt idx="138" formatCode="0.00">
                  <c:v>401.32278649295392</c:v>
                </c:pt>
                <c:pt idx="139" formatCode="0.00">
                  <c:v>398.56088987176736</c:v>
                </c:pt>
                <c:pt idx="140" formatCode="0.00">
                  <c:v>397.61922402509197</c:v>
                </c:pt>
                <c:pt idx="141" formatCode="0.00">
                  <c:v>409.49220858068003</c:v>
                </c:pt>
                <c:pt idx="142" formatCode="0.00">
                  <c:v>412.78145639072818</c:v>
                </c:pt>
                <c:pt idx="143" formatCode="0.00">
                  <c:v>416.71314689755184</c:v>
                </c:pt>
                <c:pt idx="144" formatCode="0.00">
                  <c:v>414.8355240001207</c:v>
                </c:pt>
                <c:pt idx="145" formatCode="0.00">
                  <c:v>402.1127188611365</c:v>
                </c:pt>
                <c:pt idx="146" formatCode="0.00">
                  <c:v>401.15303251670684</c:v>
                </c:pt>
                <c:pt idx="147" formatCode="0.00">
                  <c:v>407.93033844836253</c:v>
                </c:pt>
                <c:pt idx="148" formatCode="0.00">
                  <c:v>409.59424308428657</c:v>
                </c:pt>
                <c:pt idx="149" formatCode="0.00">
                  <c:v>409.23948723663602</c:v>
                </c:pt>
                <c:pt idx="150" formatCode="0.00">
                  <c:v>436.7421260808826</c:v>
                </c:pt>
                <c:pt idx="151" formatCode="0.00">
                  <c:v>436.7421260808826</c:v>
                </c:pt>
                <c:pt idx="152" formatCode="0.00">
                  <c:v>436.7421260808826</c:v>
                </c:pt>
                <c:pt idx="153" formatCode="0.00">
                  <c:v>415.71500194975209</c:v>
                </c:pt>
                <c:pt idx="154" formatCode="0.00">
                  <c:v>420.92378549552382</c:v>
                </c:pt>
                <c:pt idx="155" formatCode="0.00">
                  <c:v>419.56521739130426</c:v>
                </c:pt>
                <c:pt idx="156" formatCode="0.00">
                  <c:v>419.98252176365384</c:v>
                </c:pt>
                <c:pt idx="157" formatCode="0.00">
                  <c:v>419.99771686004703</c:v>
                </c:pt>
                <c:pt idx="158" formatCode="0.00">
                  <c:v>412.55695516018807</c:v>
                </c:pt>
                <c:pt idx="159" formatCode="0.00">
                  <c:v>411.5559452325906</c:v>
                </c:pt>
                <c:pt idx="160" formatCode="0.00">
                  <c:v>417.15774455678928</c:v>
                </c:pt>
                <c:pt idx="161" formatCode="0.00">
                  <c:v>413.29495224998641</c:v>
                </c:pt>
                <c:pt idx="162" formatCode="0.00">
                  <c:v>401.0719031328133</c:v>
                </c:pt>
                <c:pt idx="163" formatCode="0.00">
                  <c:v>388.15753954894899</c:v>
                </c:pt>
                <c:pt idx="164" formatCode="0.00">
                  <c:v>376.34238929718589</c:v>
                </c:pt>
                <c:pt idx="165" formatCode="0.00">
                  <c:v>365.31634334981618</c:v>
                </c:pt>
                <c:pt idx="166" formatCode="0.00">
                  <c:v>349.98112461350394</c:v>
                </c:pt>
                <c:pt idx="167" formatCode="0.00">
                  <c:v>347.26888309547479</c:v>
                </c:pt>
                <c:pt idx="168" formatCode="0.00">
                  <c:v>344.01216022252135</c:v>
                </c:pt>
                <c:pt idx="169" formatCode="0.00">
                  <c:v>338.26010874320343</c:v>
                </c:pt>
                <c:pt idx="170" formatCode="0.00">
                  <c:v>333.2317180928145</c:v>
                </c:pt>
                <c:pt idx="171" formatCode="0.00">
                  <c:v>329.84921178889647</c:v>
                </c:pt>
                <c:pt idx="172" formatCode="0.00">
                  <c:v>330.86998104886555</c:v>
                </c:pt>
                <c:pt idx="173" formatCode="0.00">
                  <c:v>334.12775775569889</c:v>
                </c:pt>
                <c:pt idx="174" formatCode="0.00">
                  <c:v>326.69910266349439</c:v>
                </c:pt>
                <c:pt idx="175" formatCode="0.00">
                  <c:v>323.58210799456322</c:v>
                </c:pt>
                <c:pt idx="176" formatCode="0.00">
                  <c:v>314.20105355575066</c:v>
                </c:pt>
                <c:pt idx="177" formatCode="0.00">
                  <c:v>309.1523864090143</c:v>
                </c:pt>
                <c:pt idx="178" formatCode="0.00">
                  <c:v>306.23608017817367</c:v>
                </c:pt>
                <c:pt idx="179" formatCode="0.00">
                  <c:v>304.37253745630449</c:v>
                </c:pt>
                <c:pt idx="180" formatCode="0.00">
                  <c:v>309.12018471260171</c:v>
                </c:pt>
                <c:pt idx="181" formatCode="0.00">
                  <c:v>310.75479930191972</c:v>
                </c:pt>
                <c:pt idx="182" formatCode="0.00">
                  <c:v>323.02114964101384</c:v>
                </c:pt>
                <c:pt idx="183" formatCode="0.00">
                  <c:v>327.44772502916624</c:v>
                </c:pt>
                <c:pt idx="184" formatCode="0.00">
                  <c:v>329.94086157630124</c:v>
                </c:pt>
                <c:pt idx="185" formatCode="0.00">
                  <c:v>334.55434015202218</c:v>
                </c:pt>
                <c:pt idx="186" formatCode="0.00">
                  <c:v>337.93170514850937</c:v>
                </c:pt>
                <c:pt idx="187" formatCode="0.00">
                  <c:v>338.48656307385409</c:v>
                </c:pt>
                <c:pt idx="188" formatCode="0.00">
                  <c:v>333.95699968272334</c:v>
                </c:pt>
                <c:pt idx="189" formatCode="0.00">
                  <c:v>337.71031697351168</c:v>
                </c:pt>
                <c:pt idx="190" formatCode="0.00">
                  <c:v>337.74218816356966</c:v>
                </c:pt>
                <c:pt idx="191" formatCode="0.00">
                  <c:v>335.45959018391113</c:v>
                </c:pt>
                <c:pt idx="192" formatCode="0.00">
                  <c:v>342.8466392420379</c:v>
                </c:pt>
                <c:pt idx="193" formatCode="0.00">
                  <c:v>337.52210443371411</c:v>
                </c:pt>
                <c:pt idx="194" formatCode="0.00">
                  <c:v>339.61367954401521</c:v>
                </c:pt>
                <c:pt idx="195" formatCode="0.00">
                  <c:v>344.91681623658559</c:v>
                </c:pt>
                <c:pt idx="196" formatCode="0.00">
                  <c:v>345.40631880271025</c:v>
                </c:pt>
                <c:pt idx="197" formatCode="0.00">
                  <c:v>347.41278338156553</c:v>
                </c:pt>
                <c:pt idx="198" formatCode="0.00">
                  <c:v>346.37026310732119</c:v>
                </c:pt>
                <c:pt idx="199" formatCode="0.00">
                  <c:v>343.48797452897605</c:v>
                </c:pt>
                <c:pt idx="200" formatCode="0.00">
                  <c:v>340.4455600878569</c:v>
                </c:pt>
                <c:pt idx="201" formatCode="0.00">
                  <c:v>342.03700034226222</c:v>
                </c:pt>
                <c:pt idx="202" formatCode="0.00">
                  <c:v>337.93938952296799</c:v>
                </c:pt>
                <c:pt idx="203" formatCode="0.00">
                  <c:v>332.33857840477481</c:v>
                </c:pt>
                <c:pt idx="204" formatCode="0.00">
                  <c:v>316.89016602809704</c:v>
                </c:pt>
                <c:pt idx="205" formatCode="0.00">
                  <c:v>313.08462139237514</c:v>
                </c:pt>
                <c:pt idx="206" formatCode="0.00">
                  <c:v>304.93048263876318</c:v>
                </c:pt>
                <c:pt idx="207" formatCode="0.00">
                  <c:v>296.29242962061858</c:v>
                </c:pt>
                <c:pt idx="208" formatCode="0.00">
                  <c:v>298.03001012611617</c:v>
                </c:pt>
                <c:pt idx="209" formatCode="0.00">
                  <c:v>292.57073660048621</c:v>
                </c:pt>
                <c:pt idx="210" formatCode="0.00">
                  <c:v>287.69850085754149</c:v>
                </c:pt>
                <c:pt idx="211" formatCode="0.00">
                  <c:v>283.69797560668928</c:v>
                </c:pt>
                <c:pt idx="212" formatCode="0.00">
                  <c:v>285.26278280059842</c:v>
                </c:pt>
                <c:pt idx="213" formatCode="0.00">
                  <c:v>277.08803149735223</c:v>
                </c:pt>
                <c:pt idx="214" formatCode="0.00">
                  <c:v>275.98821028545336</c:v>
                </c:pt>
                <c:pt idx="215" formatCode="0.00">
                  <c:v>262.83468131449496</c:v>
                </c:pt>
                <c:pt idx="216" formatCode="0.00">
                  <c:v>257.46044131986514</c:v>
                </c:pt>
                <c:pt idx="217" formatCode="0.00">
                  <c:v>251.64687149463771</c:v>
                </c:pt>
                <c:pt idx="218" formatCode="0.00">
                  <c:v>253.29505200780653</c:v>
                </c:pt>
                <c:pt idx="219" formatCode="0.00">
                  <c:v>246.84434818218125</c:v>
                </c:pt>
                <c:pt idx="220" formatCode="0.00">
                  <c:v>247.61448836815069</c:v>
                </c:pt>
                <c:pt idx="221" formatCode="0.00">
                  <c:v>246.55455809836894</c:v>
                </c:pt>
                <c:pt idx="222" formatCode="0.00">
                  <c:v>249.00128139890197</c:v>
                </c:pt>
                <c:pt idx="223" formatCode="0.00">
                  <c:v>253.70094383256259</c:v>
                </c:pt>
                <c:pt idx="224" formatCode="0.00">
                  <c:v>254.83771598196529</c:v>
                </c:pt>
                <c:pt idx="225" formatCode="0.00">
                  <c:v>256.84051115702096</c:v>
                </c:pt>
                <c:pt idx="226" formatCode="0.00">
                  <c:v>254.34869145814235</c:v>
                </c:pt>
                <c:pt idx="227" formatCode="0.00">
                  <c:v>256.87954068265856</c:v>
                </c:pt>
                <c:pt idx="228" formatCode="0.00">
                  <c:v>266.24947657376822</c:v>
                </c:pt>
                <c:pt idx="229" formatCode="0.00">
                  <c:v>269.66421343146271</c:v>
                </c:pt>
                <c:pt idx="230" formatCode="0.00">
                  <c:v>265.67060017764243</c:v>
                </c:pt>
                <c:pt idx="25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45056"/>
        <c:axId val="60863616"/>
      </c:lineChart>
      <c:catAx>
        <c:axId val="6084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63616"/>
        <c:crossesAt val="0"/>
        <c:auto val="1"/>
        <c:lblAlgn val="ctr"/>
        <c:lblOffset val="100"/>
        <c:tickLblSkip val="26"/>
        <c:tickMarkSkip val="1"/>
        <c:noMultiLvlLbl val="0"/>
      </c:catAx>
      <c:valAx>
        <c:axId val="60863616"/>
        <c:scaling>
          <c:orientation val="minMax"/>
          <c:max val="625"/>
          <c:min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 / 100kg</a:t>
                </a:r>
              </a:p>
            </c:rich>
          </c:tx>
          <c:layout>
            <c:manualLayout>
              <c:xMode val="edge"/>
              <c:yMode val="edge"/>
              <c:x val="3.6997307703686796E-2"/>
              <c:y val="0.436444365802589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45056"/>
        <c:crosses val="autoZero"/>
        <c:crossBetween val="between"/>
        <c:majorUnit val="100"/>
        <c:minorUnit val="20"/>
      </c:valAx>
      <c:spPr>
        <a:gradFill rotWithShape="0">
          <a:gsLst>
            <a:gs pos="0">
              <a:srgbClr val="FFFFFF"/>
            </a:gs>
            <a:gs pos="100000">
              <a:srgbClr val="FFFF00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7.8896369837828231E-2"/>
          <c:y val="0.89860512476351917"/>
          <c:w val="0.89276224529904769"/>
          <c:h val="7.05365537173021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Development of the Community average and Spanish 
 market price for Heavy Lamb carcases</a:t>
            </a:r>
          </a:p>
        </c:rich>
      </c:tx>
      <c:layout>
        <c:manualLayout>
          <c:xMode val="edge"/>
          <c:yMode val="edge"/>
          <c:x val="0.19780219780219779"/>
          <c:y val="2.9146452234871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34310134310134"/>
          <c:y val="0.14989631195868744"/>
          <c:w val="0.85225885225885223"/>
          <c:h val="0.739072093685195"/>
        </c:manualLayout>
      </c:layout>
      <c:lineChart>
        <c:grouping val="standard"/>
        <c:varyColors val="0"/>
        <c:ser>
          <c:idx val="3"/>
          <c:order val="0"/>
          <c:tx>
            <c:v>Heavy lambEU 27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Graphs!$A$105:$A$365</c:f>
              <c:strCache>
                <c:ptCount val="237"/>
                <c:pt idx="2">
                  <c:v>|</c:v>
                </c:pt>
                <c:pt idx="28">
                  <c:v>2009</c:v>
                </c:pt>
                <c:pt idx="54">
                  <c:v>|</c:v>
                </c:pt>
                <c:pt idx="80">
                  <c:v>2010</c:v>
                </c:pt>
                <c:pt idx="106">
                  <c:v>|</c:v>
                </c:pt>
                <c:pt idx="132">
                  <c:v>2011</c:v>
                </c:pt>
                <c:pt idx="158">
                  <c:v>|</c:v>
                </c:pt>
                <c:pt idx="184">
                  <c:v>2012</c:v>
                </c:pt>
                <c:pt idx="210">
                  <c:v>|</c:v>
                </c:pt>
                <c:pt idx="236">
                  <c:v>2013</c:v>
                </c:pt>
              </c:strCache>
            </c:strRef>
          </c:cat>
          <c:val>
            <c:numRef>
              <c:f>Graphs!$D$105:$D$365</c:f>
              <c:numCache>
                <c:formatCode>0.00</c:formatCode>
                <c:ptCount val="261"/>
                <c:pt idx="0">
                  <c:v>377.06290000000001</c:v>
                </c:pt>
                <c:pt idx="1">
                  <c:v>374.76249999999999</c:v>
                </c:pt>
                <c:pt idx="2">
                  <c:v>384.48810000000003</c:v>
                </c:pt>
                <c:pt idx="3">
                  <c:v>401.0616</c:v>
                </c:pt>
                <c:pt idx="4">
                  <c:v>408.08850000000001</c:v>
                </c:pt>
                <c:pt idx="5">
                  <c:v>402.2414</c:v>
                </c:pt>
                <c:pt idx="6">
                  <c:v>403.2285</c:v>
                </c:pt>
                <c:pt idx="7">
                  <c:v>416.95749999999998</c:v>
                </c:pt>
                <c:pt idx="8">
                  <c:v>416.6549</c:v>
                </c:pt>
                <c:pt idx="9">
                  <c:v>415.87900000000002</c:v>
                </c:pt>
                <c:pt idx="10">
                  <c:v>412.03210000000001</c:v>
                </c:pt>
                <c:pt idx="11">
                  <c:v>410.98850000000004</c:v>
                </c:pt>
                <c:pt idx="12">
                  <c:v>407.82350000000002</c:v>
                </c:pt>
                <c:pt idx="13">
                  <c:v>408.63470000000001</c:v>
                </c:pt>
                <c:pt idx="14">
                  <c:v>420.79349999999999</c:v>
                </c:pt>
                <c:pt idx="15">
                  <c:v>436.87330000000003</c:v>
                </c:pt>
                <c:pt idx="16">
                  <c:v>442.45610000000005</c:v>
                </c:pt>
                <c:pt idx="17">
                  <c:v>444.7978</c:v>
                </c:pt>
                <c:pt idx="18">
                  <c:v>447.16770000000002</c:v>
                </c:pt>
                <c:pt idx="19">
                  <c:v>425.92150000000004</c:v>
                </c:pt>
                <c:pt idx="20">
                  <c:v>437.06280000000004</c:v>
                </c:pt>
                <c:pt idx="21">
                  <c:v>440.80720000000002</c:v>
                </c:pt>
                <c:pt idx="22">
                  <c:v>456.62370000000004</c:v>
                </c:pt>
                <c:pt idx="23">
                  <c:v>453.96110000000004</c:v>
                </c:pt>
                <c:pt idx="24">
                  <c:v>448.572</c:v>
                </c:pt>
                <c:pt idx="25">
                  <c:v>441.58570000000003</c:v>
                </c:pt>
                <c:pt idx="26">
                  <c:v>422.26030000000003</c:v>
                </c:pt>
                <c:pt idx="27">
                  <c:v>403.9264</c:v>
                </c:pt>
                <c:pt idx="28">
                  <c:v>392.6026</c:v>
                </c:pt>
                <c:pt idx="29">
                  <c:v>383.82070000000004</c:v>
                </c:pt>
                <c:pt idx="30">
                  <c:v>389.5489</c:v>
                </c:pt>
                <c:pt idx="31">
                  <c:v>384.73180000000002</c:v>
                </c:pt>
                <c:pt idx="32">
                  <c:v>379.9581</c:v>
                </c:pt>
                <c:pt idx="33">
                  <c:v>382.59590000000003</c:v>
                </c:pt>
                <c:pt idx="34">
                  <c:v>388.4871</c:v>
                </c:pt>
                <c:pt idx="35">
                  <c:v>388.11760000000004</c:v>
                </c:pt>
                <c:pt idx="36">
                  <c:v>387.75550000000004</c:v>
                </c:pt>
                <c:pt idx="37">
                  <c:v>387.32370000000003</c:v>
                </c:pt>
                <c:pt idx="38">
                  <c:v>388.3877</c:v>
                </c:pt>
                <c:pt idx="39">
                  <c:v>390.4239</c:v>
                </c:pt>
                <c:pt idx="40">
                  <c:v>385.88420000000002</c:v>
                </c:pt>
                <c:pt idx="41">
                  <c:v>372.88420000000002</c:v>
                </c:pt>
                <c:pt idx="42">
                  <c:v>386.53739999999999</c:v>
                </c:pt>
                <c:pt idx="43">
                  <c:v>394.78050000000002</c:v>
                </c:pt>
                <c:pt idx="44">
                  <c:v>378.11920000000003</c:v>
                </c:pt>
                <c:pt idx="45">
                  <c:v>380.1721</c:v>
                </c:pt>
                <c:pt idx="46">
                  <c:v>384.25120000000004</c:v>
                </c:pt>
                <c:pt idx="47">
                  <c:v>394.01830000000001</c:v>
                </c:pt>
                <c:pt idx="48">
                  <c:v>425.49460000000005</c:v>
                </c:pt>
                <c:pt idx="49">
                  <c:v>409.9785</c:v>
                </c:pt>
                <c:pt idx="50">
                  <c:v>411.45510000000002</c:v>
                </c:pt>
                <c:pt idx="51">
                  <c:v>422.52880000000005</c:v>
                </c:pt>
                <c:pt idx="52">
                  <c:v>427.09249999999997</c:v>
                </c:pt>
                <c:pt idx="53">
                  <c:v>429.76170000000002</c:v>
                </c:pt>
                <c:pt idx="54">
                  <c:v>449.19970000000001</c:v>
                </c:pt>
                <c:pt idx="55">
                  <c:v>446.57730000000004</c:v>
                </c:pt>
                <c:pt idx="56">
                  <c:v>455.99370000000005</c:v>
                </c:pt>
                <c:pt idx="57">
                  <c:v>443.41450000000003</c:v>
                </c:pt>
                <c:pt idx="58">
                  <c:v>444.6157</c:v>
                </c:pt>
                <c:pt idx="59">
                  <c:v>444.35970000000003</c:v>
                </c:pt>
                <c:pt idx="60">
                  <c:v>438.92270000000002</c:v>
                </c:pt>
                <c:pt idx="61">
                  <c:v>434.66540000000003</c:v>
                </c:pt>
                <c:pt idx="62">
                  <c:v>435.92060000000004</c:v>
                </c:pt>
                <c:pt idx="63">
                  <c:v>432.10580000000004</c:v>
                </c:pt>
                <c:pt idx="64">
                  <c:v>434.50290000000001</c:v>
                </c:pt>
                <c:pt idx="65">
                  <c:v>441.2885</c:v>
                </c:pt>
                <c:pt idx="66">
                  <c:v>446.3931</c:v>
                </c:pt>
                <c:pt idx="67">
                  <c:v>452.27360000000004</c:v>
                </c:pt>
                <c:pt idx="68">
                  <c:v>464.60930000000002</c:v>
                </c:pt>
                <c:pt idx="69">
                  <c:v>467.89450000000005</c:v>
                </c:pt>
                <c:pt idx="70">
                  <c:v>461.9391</c:v>
                </c:pt>
                <c:pt idx="71">
                  <c:v>462.04180000000002</c:v>
                </c:pt>
                <c:pt idx="72">
                  <c:v>461.49630000000002</c:v>
                </c:pt>
                <c:pt idx="73">
                  <c:v>468.18870000000004</c:v>
                </c:pt>
                <c:pt idx="74">
                  <c:v>464.81890000000004</c:v>
                </c:pt>
                <c:pt idx="75">
                  <c:v>461.47110000000004</c:v>
                </c:pt>
                <c:pt idx="76">
                  <c:v>460.3553</c:v>
                </c:pt>
                <c:pt idx="77">
                  <c:v>456.97110000000004</c:v>
                </c:pt>
                <c:pt idx="78">
                  <c:v>436.92750000000001</c:v>
                </c:pt>
                <c:pt idx="79">
                  <c:v>423.64120000000003</c:v>
                </c:pt>
                <c:pt idx="80">
                  <c:v>420.19330000000002</c:v>
                </c:pt>
                <c:pt idx="81">
                  <c:v>408.52960000000002</c:v>
                </c:pt>
                <c:pt idx="82">
                  <c:v>410.06960000000004</c:v>
                </c:pt>
                <c:pt idx="83" formatCode="#,##0.00">
                  <c:v>412.25230000000005</c:v>
                </c:pt>
                <c:pt idx="84" formatCode="#,##0.00">
                  <c:v>420.26130000000001</c:v>
                </c:pt>
                <c:pt idx="85" formatCode="#,##0.00">
                  <c:v>423.28700000000003</c:v>
                </c:pt>
                <c:pt idx="86" formatCode="#,##0.00">
                  <c:v>430.50060000000002</c:v>
                </c:pt>
                <c:pt idx="87" formatCode="#,##0.00">
                  <c:v>427.05670000000003</c:v>
                </c:pt>
                <c:pt idx="88" formatCode="#,##0.00">
                  <c:v>425.21710000000002</c:v>
                </c:pt>
                <c:pt idx="89" formatCode="#,##0.00">
                  <c:v>428.1336</c:v>
                </c:pt>
                <c:pt idx="90" formatCode="#,##0.00">
                  <c:v>428.86310000000003</c:v>
                </c:pt>
                <c:pt idx="91" formatCode="#,##0.00">
                  <c:v>421.00350000000003</c:v>
                </c:pt>
                <c:pt idx="92" formatCode="#,##0.00">
                  <c:v>418.6112</c:v>
                </c:pt>
                <c:pt idx="93" formatCode="#,##0.00">
                  <c:v>413.52930000000003</c:v>
                </c:pt>
                <c:pt idx="94" formatCode="#,##0.00">
                  <c:v>405.9667</c:v>
                </c:pt>
                <c:pt idx="95" formatCode="#,##0.00">
                  <c:v>406.6123</c:v>
                </c:pt>
                <c:pt idx="96" formatCode="#,##0.00">
                  <c:v>410.69080000000002</c:v>
                </c:pt>
                <c:pt idx="97" formatCode="#,##0.00">
                  <c:v>411.06950000000001</c:v>
                </c:pt>
                <c:pt idx="98" formatCode="#,##0.00">
                  <c:v>416.9194</c:v>
                </c:pt>
                <c:pt idx="99" formatCode="#,##0.00">
                  <c:v>425.10250000000002</c:v>
                </c:pt>
                <c:pt idx="100" formatCode="#,##0.00">
                  <c:v>427.06360000000001</c:v>
                </c:pt>
                <c:pt idx="101" formatCode="#,##0.00">
                  <c:v>427.12620000000004</c:v>
                </c:pt>
                <c:pt idx="102" formatCode="#,##0.00">
                  <c:v>437.36080000000004</c:v>
                </c:pt>
                <c:pt idx="103" formatCode="#,##0.00">
                  <c:v>440.12510000000003</c:v>
                </c:pt>
                <c:pt idx="104" formatCode="#,##0.00">
                  <c:v>445.44</c:v>
                </c:pt>
                <c:pt idx="105" formatCode="#,##0.00">
                  <c:v>451.46690000000001</c:v>
                </c:pt>
                <c:pt idx="106" formatCode="#,##0.00">
                  <c:v>450.61080000000004</c:v>
                </c:pt>
                <c:pt idx="107" formatCode="#,##0.00">
                  <c:v>463.91580000000005</c:v>
                </c:pt>
                <c:pt idx="108" formatCode="#,##0.00">
                  <c:v>461.4178</c:v>
                </c:pt>
                <c:pt idx="109" formatCode="#,##0.00">
                  <c:v>464.76580000000001</c:v>
                </c:pt>
                <c:pt idx="110" formatCode="#,##0.00">
                  <c:v>456.00130000000001</c:v>
                </c:pt>
                <c:pt idx="111" formatCode="#,##0.00">
                  <c:v>458.65790000000004</c:v>
                </c:pt>
                <c:pt idx="112" formatCode="#,##0.00">
                  <c:v>461.83770000000004</c:v>
                </c:pt>
                <c:pt idx="113" formatCode="#,##0.00">
                  <c:v>469.7099</c:v>
                </c:pt>
                <c:pt idx="114" formatCode="#,##0.00">
                  <c:v>481.61660000000001</c:v>
                </c:pt>
                <c:pt idx="115" formatCode="#,##0.00">
                  <c:v>478.80580000000003</c:v>
                </c:pt>
                <c:pt idx="116" formatCode="#,##0.00">
                  <c:v>488.23270000000002</c:v>
                </c:pt>
                <c:pt idx="117" formatCode="#,##0.00">
                  <c:v>501.06350000000003</c:v>
                </c:pt>
                <c:pt idx="118" formatCode="#,##0.00">
                  <c:v>508.983</c:v>
                </c:pt>
                <c:pt idx="119" formatCode="#,##0.00">
                  <c:v>514.13880000000006</c:v>
                </c:pt>
                <c:pt idx="120" formatCode="#,##0.00">
                  <c:v>528.78050000000007</c:v>
                </c:pt>
                <c:pt idx="121" formatCode="#,##0.00">
                  <c:v>556.22739999999999</c:v>
                </c:pt>
                <c:pt idx="122" formatCode="#,##0.00">
                  <c:v>559.21490000000006</c:v>
                </c:pt>
                <c:pt idx="123" formatCode="#,##0.00">
                  <c:v>555.9461</c:v>
                </c:pt>
                <c:pt idx="124" formatCode="#,##0.00">
                  <c:v>558.37470000000008</c:v>
                </c:pt>
                <c:pt idx="125" formatCode="#,##0.00">
                  <c:v>562.92899999999997</c:v>
                </c:pt>
                <c:pt idx="126" formatCode="#,##0.00">
                  <c:v>577.29489999999998</c:v>
                </c:pt>
                <c:pt idx="127" formatCode="#,##0.00">
                  <c:v>576.47130000000004</c:v>
                </c:pt>
                <c:pt idx="128" formatCode="#,##0.00">
                  <c:v>533.11990000000003</c:v>
                </c:pt>
                <c:pt idx="129" formatCode="#,##0.00">
                  <c:v>517.53960000000006</c:v>
                </c:pt>
                <c:pt idx="130" formatCode="#,##0.00">
                  <c:v>504.09430000000003</c:v>
                </c:pt>
                <c:pt idx="131" formatCode="#,##0.00">
                  <c:v>486.47750000000002</c:v>
                </c:pt>
                <c:pt idx="132" formatCode="#,##0.00">
                  <c:v>473.43080000000003</c:v>
                </c:pt>
                <c:pt idx="133" formatCode="#,##0.00">
                  <c:v>476.75110000000001</c:v>
                </c:pt>
                <c:pt idx="134" formatCode="#,##0.00">
                  <c:v>477.65140000000002</c:v>
                </c:pt>
                <c:pt idx="135" formatCode="#,##0.00">
                  <c:v>473.11760000000004</c:v>
                </c:pt>
                <c:pt idx="136" formatCode="#,##0.00">
                  <c:v>469.74870000000004</c:v>
                </c:pt>
                <c:pt idx="137" formatCode="#,##0.00">
                  <c:v>473.12569999999999</c:v>
                </c:pt>
                <c:pt idx="138" formatCode="#,##0.00">
                  <c:v>463.78250000000003</c:v>
                </c:pt>
                <c:pt idx="139" formatCode="#,##0.00">
                  <c:v>463.13650000000001</c:v>
                </c:pt>
                <c:pt idx="140" formatCode="#,##0.00">
                  <c:v>464.77800000000002</c:v>
                </c:pt>
                <c:pt idx="141" formatCode="#,##0.00">
                  <c:v>459.0444</c:v>
                </c:pt>
                <c:pt idx="142" formatCode="#,##0.00">
                  <c:v>460.77460000000002</c:v>
                </c:pt>
                <c:pt idx="143" formatCode="#,##0.00">
                  <c:v>458.27499999999998</c:v>
                </c:pt>
                <c:pt idx="144" formatCode="#,##0.00">
                  <c:v>457.69580000000002</c:v>
                </c:pt>
                <c:pt idx="145" formatCode="#,##0.00">
                  <c:v>456.48420000000004</c:v>
                </c:pt>
                <c:pt idx="146" formatCode="#,##0.00">
                  <c:v>458.85120000000001</c:v>
                </c:pt>
                <c:pt idx="147" formatCode="#,##0.00">
                  <c:v>461.61560000000003</c:v>
                </c:pt>
                <c:pt idx="148" formatCode="#,##0.00">
                  <c:v>469.6832</c:v>
                </c:pt>
                <c:pt idx="149" formatCode="#,##0.00">
                  <c:v>470.51740000000001</c:v>
                </c:pt>
                <c:pt idx="150" formatCode="#,##0.00">
                  <c:v>476.7851</c:v>
                </c:pt>
                <c:pt idx="151" formatCode="#,##0.00">
                  <c:v>481.26240000000001</c:v>
                </c:pt>
                <c:pt idx="152" formatCode="#,##0.00">
                  <c:v>488.79680000000002</c:v>
                </c:pt>
                <c:pt idx="153" formatCode="#,##0.00">
                  <c:v>499.00470000000001</c:v>
                </c:pt>
                <c:pt idx="154" formatCode="#,##0.00">
                  <c:v>505.2482</c:v>
                </c:pt>
                <c:pt idx="155" formatCode="#,##0.00">
                  <c:v>517.96680000000003</c:v>
                </c:pt>
                <c:pt idx="156" formatCode="#,##0.00">
                  <c:v>526.01170000000002</c:v>
                </c:pt>
                <c:pt idx="157" formatCode="#,##0.00">
                  <c:v>524.38850000000002</c:v>
                </c:pt>
                <c:pt idx="158" formatCode="#,##0.00">
                  <c:v>529.52650000000006</c:v>
                </c:pt>
                <c:pt idx="159" formatCode="#,##0.00">
                  <c:v>525.71469999999999</c:v>
                </c:pt>
                <c:pt idx="160" formatCode="#,##0.00">
                  <c:v>518.92529999999999</c:v>
                </c:pt>
                <c:pt idx="161" formatCode="#,##0.00">
                  <c:v>513.82380000000001</c:v>
                </c:pt>
                <c:pt idx="162" formatCode="#,##0.00">
                  <c:v>512.351</c:v>
                </c:pt>
                <c:pt idx="163" formatCode="#,##0.00">
                  <c:v>514.71379999999999</c:v>
                </c:pt>
                <c:pt idx="164" formatCode="#,##0.00">
                  <c:v>513.9556</c:v>
                </c:pt>
                <c:pt idx="165" formatCode="#,##0.00">
                  <c:v>512.46210000000008</c:v>
                </c:pt>
                <c:pt idx="166" formatCode="#,##0.00">
                  <c:v>509.81690000000003</c:v>
                </c:pt>
                <c:pt idx="167" formatCode="#,##0.00">
                  <c:v>511.66110000000003</c:v>
                </c:pt>
                <c:pt idx="168" formatCode="#,##0.00">
                  <c:v>514.59960000000001</c:v>
                </c:pt>
                <c:pt idx="169" formatCode="#,##0.00">
                  <c:v>520.0856</c:v>
                </c:pt>
                <c:pt idx="170" formatCode="#,##0.00">
                  <c:v>530.59220000000005</c:v>
                </c:pt>
                <c:pt idx="171" formatCode="#,##0.00">
                  <c:v>540.58609999999999</c:v>
                </c:pt>
                <c:pt idx="172" formatCode="#,##0.00">
                  <c:v>542.89850000000001</c:v>
                </c:pt>
                <c:pt idx="173" formatCode="#,##0.00">
                  <c:v>542.63130000000001</c:v>
                </c:pt>
                <c:pt idx="174" formatCode="#,##0.00">
                  <c:v>539.74540000000002</c:v>
                </c:pt>
                <c:pt idx="175" formatCode="#,##0.00">
                  <c:v>521.23950000000002</c:v>
                </c:pt>
                <c:pt idx="176" formatCode="#,##0.00">
                  <c:v>511.6438</c:v>
                </c:pt>
                <c:pt idx="177" formatCode="#,##0.00">
                  <c:v>519.78530000000001</c:v>
                </c:pt>
                <c:pt idx="178" formatCode="#,##0.00">
                  <c:v>521.03750000000002</c:v>
                </c:pt>
                <c:pt idx="179" formatCode="#,##0.00">
                  <c:v>516.36990000000003</c:v>
                </c:pt>
                <c:pt idx="180" formatCode="#,##0.00">
                  <c:v>491.72030000000001</c:v>
                </c:pt>
                <c:pt idx="181" formatCode="#,##0.00">
                  <c:v>491.3503</c:v>
                </c:pt>
                <c:pt idx="182" formatCode="#,##0.00">
                  <c:v>500.20660000000004</c:v>
                </c:pt>
                <c:pt idx="183" formatCode="#,##0.00">
                  <c:v>506.21140000000003</c:v>
                </c:pt>
                <c:pt idx="184" formatCode="#,##0.00">
                  <c:v>503.101</c:v>
                </c:pt>
                <c:pt idx="185" formatCode="#,##0.00">
                  <c:v>489.87020000000001</c:v>
                </c:pt>
                <c:pt idx="186" formatCode="#,##0.00">
                  <c:v>493.67149999999998</c:v>
                </c:pt>
                <c:pt idx="187" formatCode="#,##0.00">
                  <c:v>506.48630000000003</c:v>
                </c:pt>
                <c:pt idx="188" formatCode="#,##0.00">
                  <c:v>511.1069</c:v>
                </c:pt>
                <c:pt idx="189" formatCode="#,##0.00">
                  <c:v>507.38490000000002</c:v>
                </c:pt>
                <c:pt idx="190" formatCode="#,##0.00">
                  <c:v>494.08499999999998</c:v>
                </c:pt>
                <c:pt idx="191" formatCode="#,##0.00">
                  <c:v>509.47250000000003</c:v>
                </c:pt>
                <c:pt idx="192" formatCode="#,##0.00">
                  <c:v>510.64260000000002</c:v>
                </c:pt>
                <c:pt idx="193" formatCode="#,##0.00">
                  <c:v>505.78320000000002</c:v>
                </c:pt>
                <c:pt idx="194" formatCode="#,##0.00">
                  <c:v>502.05309999999997</c:v>
                </c:pt>
                <c:pt idx="195" formatCode="#,##0.00">
                  <c:v>493.88569999999999</c:v>
                </c:pt>
                <c:pt idx="196" formatCode="#,##0.00">
                  <c:v>484.41629999999998</c:v>
                </c:pt>
                <c:pt idx="197" formatCode="#,##0.00">
                  <c:v>483.06400000000002</c:v>
                </c:pt>
                <c:pt idx="198" formatCode="#,##0.00">
                  <c:v>474.6035</c:v>
                </c:pt>
                <c:pt idx="199" formatCode="#,##0.00">
                  <c:v>474.87619999999998</c:v>
                </c:pt>
                <c:pt idx="200" formatCode="#,##0.00">
                  <c:v>473.99029999999999</c:v>
                </c:pt>
                <c:pt idx="201" formatCode="#,##0.00">
                  <c:v>470.24990000000003</c:v>
                </c:pt>
                <c:pt idx="202" formatCode="#,##0.00">
                  <c:v>469.75479999999999</c:v>
                </c:pt>
                <c:pt idx="203" formatCode="#,##0.00">
                  <c:v>470.47699999999998</c:v>
                </c:pt>
                <c:pt idx="204" formatCode="#,##0.00">
                  <c:v>469.59280000000001</c:v>
                </c:pt>
                <c:pt idx="205" formatCode="#,##0.00">
                  <c:v>462.42919999999998</c:v>
                </c:pt>
                <c:pt idx="206" formatCode="#,##0.00">
                  <c:v>462.49869999999999</c:v>
                </c:pt>
                <c:pt idx="207" formatCode="#,##0.00">
                  <c:v>463.33370000000002</c:v>
                </c:pt>
                <c:pt idx="208" formatCode="#,##0.00">
                  <c:v>462.97899999999998</c:v>
                </c:pt>
                <c:pt idx="209" formatCode="#,##0.00">
                  <c:v>453.4271</c:v>
                </c:pt>
                <c:pt idx="210" formatCode="#,##0.00">
                  <c:v>453.4246</c:v>
                </c:pt>
                <c:pt idx="211" formatCode="#,##0.00">
                  <c:v>445.24187814000004</c:v>
                </c:pt>
                <c:pt idx="212" formatCode="#,##0.00">
                  <c:v>437.79851387999997</c:v>
                </c:pt>
                <c:pt idx="213" formatCode="#,##0.00">
                  <c:v>426.58709961</c:v>
                </c:pt>
                <c:pt idx="214" formatCode="#,##0.00">
                  <c:v>428.15721286000002</c:v>
                </c:pt>
                <c:pt idx="215" formatCode="#,##0.00">
                  <c:v>419.55182870000004</c:v>
                </c:pt>
                <c:pt idx="216" formatCode="#,##0.00">
                  <c:v>428.55780142000003</c:v>
                </c:pt>
                <c:pt idx="217" formatCode="#,##0.00">
                  <c:v>431.62529814000004</c:v>
                </c:pt>
                <c:pt idx="218" formatCode="#,##0.00">
                  <c:v>434.45061171999993</c:v>
                </c:pt>
                <c:pt idx="219" formatCode="#,##0.00">
                  <c:v>439.34204044000001</c:v>
                </c:pt>
                <c:pt idx="220" formatCode="#,##0.00">
                  <c:v>461.13456214000001</c:v>
                </c:pt>
                <c:pt idx="221" formatCode="#,##0.00">
                  <c:v>482.16622633007779</c:v>
                </c:pt>
                <c:pt idx="222" formatCode="#,##0.00">
                  <c:v>507.00261644255517</c:v>
                </c:pt>
                <c:pt idx="223" formatCode="#,##0.00">
                  <c:v>510.02051001444511</c:v>
                </c:pt>
                <c:pt idx="224" formatCode="#,##0.00">
                  <c:v>513.50945069047577</c:v>
                </c:pt>
                <c:pt idx="225" formatCode="#,##0.00">
                  <c:v>523.58208494473456</c:v>
                </c:pt>
                <c:pt idx="226" formatCode="#,##0.00">
                  <c:v>516.55992155915885</c:v>
                </c:pt>
                <c:pt idx="227" formatCode="#,##0.00">
                  <c:v>519.25870148816887</c:v>
                </c:pt>
                <c:pt idx="228" formatCode="#,##0.00">
                  <c:v>529.56008413000006</c:v>
                </c:pt>
                <c:pt idx="229" formatCode="#,##0.00">
                  <c:v>535.86338658999989</c:v>
                </c:pt>
                <c:pt idx="230" formatCode="#,##0.00">
                  <c:v>543.93646467146141</c:v>
                </c:pt>
                <c:pt idx="231" formatCode="#,##0.00">
                  <c:v>562.41238872014492</c:v>
                </c:pt>
              </c:numCache>
            </c:numRef>
          </c:val>
          <c:smooth val="0"/>
        </c:ser>
        <c:ser>
          <c:idx val="0"/>
          <c:order val="1"/>
          <c:tx>
            <c:v>Spain /HL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Graphs!$A$105:$A$365</c:f>
              <c:strCache>
                <c:ptCount val="237"/>
                <c:pt idx="2">
                  <c:v>|</c:v>
                </c:pt>
                <c:pt idx="28">
                  <c:v>2009</c:v>
                </c:pt>
                <c:pt idx="54">
                  <c:v>|</c:v>
                </c:pt>
                <c:pt idx="80">
                  <c:v>2010</c:v>
                </c:pt>
                <c:pt idx="106">
                  <c:v>|</c:v>
                </c:pt>
                <c:pt idx="132">
                  <c:v>2011</c:v>
                </c:pt>
                <c:pt idx="158">
                  <c:v>|</c:v>
                </c:pt>
                <c:pt idx="184">
                  <c:v>2012</c:v>
                </c:pt>
                <c:pt idx="210">
                  <c:v>|</c:v>
                </c:pt>
                <c:pt idx="236">
                  <c:v>2013</c:v>
                </c:pt>
              </c:strCache>
            </c:strRef>
          </c:cat>
          <c:val>
            <c:numRef>
              <c:f>Graphs!$BM$105:$BM$365</c:f>
              <c:numCache>
                <c:formatCode>#,##0.00</c:formatCode>
                <c:ptCount val="261"/>
                <c:pt idx="0">
                  <c:v>612.38</c:v>
                </c:pt>
                <c:pt idx="1">
                  <c:v>612.38</c:v>
                </c:pt>
                <c:pt idx="2">
                  <c:v>602.94000000000005</c:v>
                </c:pt>
                <c:pt idx="3">
                  <c:v>606.95000000000005</c:v>
                </c:pt>
                <c:pt idx="4">
                  <c:v>560.51</c:v>
                </c:pt>
                <c:pt idx="5">
                  <c:v>551.16999999999996</c:v>
                </c:pt>
                <c:pt idx="6">
                  <c:v>533.09</c:v>
                </c:pt>
                <c:pt idx="7">
                  <c:v>513.33000000000004</c:v>
                </c:pt>
                <c:pt idx="8">
                  <c:v>498.56</c:v>
                </c:pt>
                <c:pt idx="9">
                  <c:v>478.15</c:v>
                </c:pt>
                <c:pt idx="10">
                  <c:v>460.12</c:v>
                </c:pt>
                <c:pt idx="11">
                  <c:v>462.04</c:v>
                </c:pt>
                <c:pt idx="12">
                  <c:v>459.28</c:v>
                </c:pt>
                <c:pt idx="13">
                  <c:v>460</c:v>
                </c:pt>
                <c:pt idx="14">
                  <c:v>462.59</c:v>
                </c:pt>
                <c:pt idx="15">
                  <c:v>460.65</c:v>
                </c:pt>
                <c:pt idx="16">
                  <c:v>460.65</c:v>
                </c:pt>
                <c:pt idx="17">
                  <c:v>460.65</c:v>
                </c:pt>
                <c:pt idx="18">
                  <c:v>454.24</c:v>
                </c:pt>
                <c:pt idx="19">
                  <c:v>454.24</c:v>
                </c:pt>
                <c:pt idx="20">
                  <c:v>450.62</c:v>
                </c:pt>
                <c:pt idx="21">
                  <c:v>452.56</c:v>
                </c:pt>
                <c:pt idx="22">
                  <c:v>450.88</c:v>
                </c:pt>
                <c:pt idx="23">
                  <c:v>449.19</c:v>
                </c:pt>
                <c:pt idx="24">
                  <c:v>449.19</c:v>
                </c:pt>
                <c:pt idx="25">
                  <c:v>451.13</c:v>
                </c:pt>
                <c:pt idx="26">
                  <c:v>451.1</c:v>
                </c:pt>
                <c:pt idx="27">
                  <c:v>452.48</c:v>
                </c:pt>
                <c:pt idx="28">
                  <c:v>460.4</c:v>
                </c:pt>
                <c:pt idx="29">
                  <c:v>472.39</c:v>
                </c:pt>
                <c:pt idx="30">
                  <c:v>486.74</c:v>
                </c:pt>
                <c:pt idx="31">
                  <c:v>494.92</c:v>
                </c:pt>
                <c:pt idx="32">
                  <c:v>492.79</c:v>
                </c:pt>
                <c:pt idx="33">
                  <c:v>492.79</c:v>
                </c:pt>
                <c:pt idx="34">
                  <c:v>500.73</c:v>
                </c:pt>
                <c:pt idx="35">
                  <c:v>502.42</c:v>
                </c:pt>
                <c:pt idx="36">
                  <c:v>510.84</c:v>
                </c:pt>
                <c:pt idx="37">
                  <c:v>528.71</c:v>
                </c:pt>
                <c:pt idx="38">
                  <c:v>543.99</c:v>
                </c:pt>
                <c:pt idx="39">
                  <c:v>558.55999999999995</c:v>
                </c:pt>
                <c:pt idx="40">
                  <c:v>579.77</c:v>
                </c:pt>
                <c:pt idx="41">
                  <c:v>582.71</c:v>
                </c:pt>
                <c:pt idx="42">
                  <c:v>586.52</c:v>
                </c:pt>
                <c:pt idx="43">
                  <c:v>598.72</c:v>
                </c:pt>
                <c:pt idx="44">
                  <c:v>601.25</c:v>
                </c:pt>
                <c:pt idx="45">
                  <c:v>601.25</c:v>
                </c:pt>
                <c:pt idx="46">
                  <c:v>593.94000000000005</c:v>
                </c:pt>
                <c:pt idx="47">
                  <c:v>593.94000000000005</c:v>
                </c:pt>
                <c:pt idx="48">
                  <c:v>593.94000000000005</c:v>
                </c:pt>
                <c:pt idx="49">
                  <c:v>596.13</c:v>
                </c:pt>
                <c:pt idx="50">
                  <c:v>589.15</c:v>
                </c:pt>
                <c:pt idx="51">
                  <c:v>589.15</c:v>
                </c:pt>
                <c:pt idx="52">
                  <c:v>595.5</c:v>
                </c:pt>
                <c:pt idx="53">
                  <c:v>595.5</c:v>
                </c:pt>
                <c:pt idx="54">
                  <c:v>565.52</c:v>
                </c:pt>
                <c:pt idx="55">
                  <c:v>537.80999999999995</c:v>
                </c:pt>
                <c:pt idx="56">
                  <c:v>509.67</c:v>
                </c:pt>
                <c:pt idx="57">
                  <c:v>480.97</c:v>
                </c:pt>
                <c:pt idx="58">
                  <c:v>461.12</c:v>
                </c:pt>
                <c:pt idx="59">
                  <c:v>456.84</c:v>
                </c:pt>
                <c:pt idx="60">
                  <c:v>455.54</c:v>
                </c:pt>
                <c:pt idx="61">
                  <c:v>455.57</c:v>
                </c:pt>
                <c:pt idx="62">
                  <c:v>457.05</c:v>
                </c:pt>
                <c:pt idx="63">
                  <c:v>442.12</c:v>
                </c:pt>
                <c:pt idx="64">
                  <c:v>438.67</c:v>
                </c:pt>
                <c:pt idx="65">
                  <c:v>449.03</c:v>
                </c:pt>
                <c:pt idx="66">
                  <c:v>456.44</c:v>
                </c:pt>
                <c:pt idx="67">
                  <c:v>462.22</c:v>
                </c:pt>
                <c:pt idx="68">
                  <c:v>449.32</c:v>
                </c:pt>
                <c:pt idx="69">
                  <c:v>446.27</c:v>
                </c:pt>
                <c:pt idx="70">
                  <c:v>442.91</c:v>
                </c:pt>
                <c:pt idx="71">
                  <c:v>436.4</c:v>
                </c:pt>
                <c:pt idx="72">
                  <c:v>431.76</c:v>
                </c:pt>
                <c:pt idx="73">
                  <c:v>429.19</c:v>
                </c:pt>
                <c:pt idx="74">
                  <c:v>429.19</c:v>
                </c:pt>
                <c:pt idx="75">
                  <c:v>429.19</c:v>
                </c:pt>
                <c:pt idx="76">
                  <c:v>426.64</c:v>
                </c:pt>
                <c:pt idx="77">
                  <c:v>424.31</c:v>
                </c:pt>
                <c:pt idx="78">
                  <c:v>429.44</c:v>
                </c:pt>
                <c:pt idx="79">
                  <c:v>428.43</c:v>
                </c:pt>
                <c:pt idx="80">
                  <c:v>432.88</c:v>
                </c:pt>
                <c:pt idx="81">
                  <c:v>441.91</c:v>
                </c:pt>
                <c:pt idx="82">
                  <c:v>446.41</c:v>
                </c:pt>
                <c:pt idx="83">
                  <c:v>445.5</c:v>
                </c:pt>
                <c:pt idx="84">
                  <c:v>444.65</c:v>
                </c:pt>
                <c:pt idx="85">
                  <c:v>444.79</c:v>
                </c:pt>
                <c:pt idx="86">
                  <c:v>452.78</c:v>
                </c:pt>
                <c:pt idx="87">
                  <c:v>464.42</c:v>
                </c:pt>
                <c:pt idx="88">
                  <c:v>481.62</c:v>
                </c:pt>
                <c:pt idx="89">
                  <c:v>503.4</c:v>
                </c:pt>
                <c:pt idx="90">
                  <c:v>498.24</c:v>
                </c:pt>
                <c:pt idx="91">
                  <c:v>497.46</c:v>
                </c:pt>
                <c:pt idx="92">
                  <c:v>496.86</c:v>
                </c:pt>
                <c:pt idx="93">
                  <c:v>495.12</c:v>
                </c:pt>
                <c:pt idx="94">
                  <c:v>495.01</c:v>
                </c:pt>
                <c:pt idx="95">
                  <c:v>495.16</c:v>
                </c:pt>
                <c:pt idx="96">
                  <c:v>494.3</c:v>
                </c:pt>
                <c:pt idx="97">
                  <c:v>494.84</c:v>
                </c:pt>
                <c:pt idx="98">
                  <c:v>493.06</c:v>
                </c:pt>
                <c:pt idx="99">
                  <c:v>492.64</c:v>
                </c:pt>
                <c:pt idx="100">
                  <c:v>492.86</c:v>
                </c:pt>
                <c:pt idx="101">
                  <c:v>490.64</c:v>
                </c:pt>
                <c:pt idx="102">
                  <c:v>488.5</c:v>
                </c:pt>
                <c:pt idx="103">
                  <c:v>490.99</c:v>
                </c:pt>
                <c:pt idx="104">
                  <c:v>492.43</c:v>
                </c:pt>
                <c:pt idx="105">
                  <c:v>492.57</c:v>
                </c:pt>
                <c:pt idx="106">
                  <c:v>494.24</c:v>
                </c:pt>
                <c:pt idx="107">
                  <c:v>493.86</c:v>
                </c:pt>
                <c:pt idx="108">
                  <c:v>478.46</c:v>
                </c:pt>
                <c:pt idx="109">
                  <c:v>470.09</c:v>
                </c:pt>
                <c:pt idx="110">
                  <c:v>461.03</c:v>
                </c:pt>
                <c:pt idx="111">
                  <c:v>472.15</c:v>
                </c:pt>
                <c:pt idx="112">
                  <c:v>473.9</c:v>
                </c:pt>
                <c:pt idx="113">
                  <c:v>480.25</c:v>
                </c:pt>
                <c:pt idx="114">
                  <c:v>481.62</c:v>
                </c:pt>
                <c:pt idx="115">
                  <c:v>482.73</c:v>
                </c:pt>
                <c:pt idx="116">
                  <c:v>482.15</c:v>
                </c:pt>
                <c:pt idx="117">
                  <c:v>481.17</c:v>
                </c:pt>
                <c:pt idx="118">
                  <c:v>477.63</c:v>
                </c:pt>
                <c:pt idx="119">
                  <c:v>475.94</c:v>
                </c:pt>
                <c:pt idx="120">
                  <c:v>475.55</c:v>
                </c:pt>
                <c:pt idx="121">
                  <c:v>475.55</c:v>
                </c:pt>
                <c:pt idx="122">
                  <c:v>482.75</c:v>
                </c:pt>
                <c:pt idx="123">
                  <c:v>472.08</c:v>
                </c:pt>
                <c:pt idx="124">
                  <c:v>470.92</c:v>
                </c:pt>
                <c:pt idx="125">
                  <c:v>471.11</c:v>
                </c:pt>
                <c:pt idx="126">
                  <c:v>471.68</c:v>
                </c:pt>
                <c:pt idx="127">
                  <c:v>472.26</c:v>
                </c:pt>
                <c:pt idx="128">
                  <c:v>473.22</c:v>
                </c:pt>
                <c:pt idx="129">
                  <c:v>477.67</c:v>
                </c:pt>
                <c:pt idx="130">
                  <c:v>478.44</c:v>
                </c:pt>
                <c:pt idx="131">
                  <c:v>479.02</c:v>
                </c:pt>
                <c:pt idx="132">
                  <c:v>490.64</c:v>
                </c:pt>
                <c:pt idx="133">
                  <c:v>495.62</c:v>
                </c:pt>
                <c:pt idx="134">
                  <c:v>498.18</c:v>
                </c:pt>
                <c:pt idx="135">
                  <c:v>499.93</c:v>
                </c:pt>
                <c:pt idx="136">
                  <c:v>505.7</c:v>
                </c:pt>
                <c:pt idx="137">
                  <c:v>511.28</c:v>
                </c:pt>
                <c:pt idx="138">
                  <c:v>519.89</c:v>
                </c:pt>
                <c:pt idx="139">
                  <c:v>518.49</c:v>
                </c:pt>
                <c:pt idx="140">
                  <c:v>531.72</c:v>
                </c:pt>
                <c:pt idx="141">
                  <c:v>549.16</c:v>
                </c:pt>
                <c:pt idx="142">
                  <c:v>549.67999999999995</c:v>
                </c:pt>
                <c:pt idx="143">
                  <c:v>543.38</c:v>
                </c:pt>
                <c:pt idx="144">
                  <c:v>542.96</c:v>
                </c:pt>
                <c:pt idx="145">
                  <c:v>548.37</c:v>
                </c:pt>
                <c:pt idx="146">
                  <c:v>551.98</c:v>
                </c:pt>
                <c:pt idx="147">
                  <c:v>552.58000000000004</c:v>
                </c:pt>
                <c:pt idx="148">
                  <c:v>563.25</c:v>
                </c:pt>
                <c:pt idx="149">
                  <c:v>568.36</c:v>
                </c:pt>
                <c:pt idx="150">
                  <c:v>578.9</c:v>
                </c:pt>
                <c:pt idx="151">
                  <c:v>588.03</c:v>
                </c:pt>
                <c:pt idx="152">
                  <c:v>591.52</c:v>
                </c:pt>
                <c:pt idx="153">
                  <c:v>589.66</c:v>
                </c:pt>
                <c:pt idx="154">
                  <c:v>593.41999999999996</c:v>
                </c:pt>
                <c:pt idx="155">
                  <c:v>593.41999999999996</c:v>
                </c:pt>
                <c:pt idx="156">
                  <c:v>595.94000000000005</c:v>
                </c:pt>
                <c:pt idx="157">
                  <c:v>602.01</c:v>
                </c:pt>
                <c:pt idx="158">
                  <c:v>602.01</c:v>
                </c:pt>
                <c:pt idx="159">
                  <c:v>556.21</c:v>
                </c:pt>
                <c:pt idx="160">
                  <c:v>519.17999999999995</c:v>
                </c:pt>
                <c:pt idx="161">
                  <c:v>490.23</c:v>
                </c:pt>
                <c:pt idx="162">
                  <c:v>489.32</c:v>
                </c:pt>
                <c:pt idx="163">
                  <c:v>489.18</c:v>
                </c:pt>
                <c:pt idx="164">
                  <c:v>489.21</c:v>
                </c:pt>
                <c:pt idx="165">
                  <c:v>488.96</c:v>
                </c:pt>
                <c:pt idx="166">
                  <c:v>488.84</c:v>
                </c:pt>
                <c:pt idx="167">
                  <c:v>487.37</c:v>
                </c:pt>
                <c:pt idx="168">
                  <c:v>482.77</c:v>
                </c:pt>
                <c:pt idx="169">
                  <c:v>495.15</c:v>
                </c:pt>
                <c:pt idx="170">
                  <c:v>494.46</c:v>
                </c:pt>
                <c:pt idx="171">
                  <c:v>494.49</c:v>
                </c:pt>
                <c:pt idx="172">
                  <c:v>501.55</c:v>
                </c:pt>
                <c:pt idx="173">
                  <c:v>500.18</c:v>
                </c:pt>
                <c:pt idx="174">
                  <c:v>497.51</c:v>
                </c:pt>
                <c:pt idx="175">
                  <c:v>495.34</c:v>
                </c:pt>
                <c:pt idx="176">
                  <c:v>487.83</c:v>
                </c:pt>
                <c:pt idx="177">
                  <c:v>488.23</c:v>
                </c:pt>
                <c:pt idx="178">
                  <c:v>480.3</c:v>
                </c:pt>
                <c:pt idx="179">
                  <c:v>470.33</c:v>
                </c:pt>
                <c:pt idx="180">
                  <c:v>477.06</c:v>
                </c:pt>
                <c:pt idx="181">
                  <c:v>464.19</c:v>
                </c:pt>
                <c:pt idx="182">
                  <c:v>462.81</c:v>
                </c:pt>
                <c:pt idx="183">
                  <c:v>466.93</c:v>
                </c:pt>
                <c:pt idx="184">
                  <c:v>467.54</c:v>
                </c:pt>
                <c:pt idx="185">
                  <c:v>481.71</c:v>
                </c:pt>
                <c:pt idx="186">
                  <c:v>498.06</c:v>
                </c:pt>
                <c:pt idx="187">
                  <c:v>509.38</c:v>
                </c:pt>
                <c:pt idx="188">
                  <c:v>511.3</c:v>
                </c:pt>
                <c:pt idx="189">
                  <c:v>516.38</c:v>
                </c:pt>
                <c:pt idx="190">
                  <c:v>529.73</c:v>
                </c:pt>
                <c:pt idx="191">
                  <c:v>539.23</c:v>
                </c:pt>
                <c:pt idx="192">
                  <c:v>539.34</c:v>
                </c:pt>
                <c:pt idx="193">
                  <c:v>540.73</c:v>
                </c:pt>
                <c:pt idx="194">
                  <c:v>540.21</c:v>
                </c:pt>
                <c:pt idx="195">
                  <c:v>540.23</c:v>
                </c:pt>
                <c:pt idx="196">
                  <c:v>547.16</c:v>
                </c:pt>
                <c:pt idx="197">
                  <c:v>547.16</c:v>
                </c:pt>
                <c:pt idx="198">
                  <c:v>545.59</c:v>
                </c:pt>
                <c:pt idx="199">
                  <c:v>544.13</c:v>
                </c:pt>
                <c:pt idx="200">
                  <c:v>544.13</c:v>
                </c:pt>
                <c:pt idx="201">
                  <c:v>544.13</c:v>
                </c:pt>
                <c:pt idx="202">
                  <c:v>543.99</c:v>
                </c:pt>
                <c:pt idx="203">
                  <c:v>544.46</c:v>
                </c:pt>
                <c:pt idx="204">
                  <c:v>541.64</c:v>
                </c:pt>
                <c:pt idx="205">
                  <c:v>542.45000000000005</c:v>
                </c:pt>
                <c:pt idx="206">
                  <c:v>542.45000000000005</c:v>
                </c:pt>
                <c:pt idx="207">
                  <c:v>540.14</c:v>
                </c:pt>
                <c:pt idx="208">
                  <c:v>549</c:v>
                </c:pt>
                <c:pt idx="209">
                  <c:v>535.71</c:v>
                </c:pt>
                <c:pt idx="210">
                  <c:v>535.71</c:v>
                </c:pt>
                <c:pt idx="211">
                  <c:v>499.68</c:v>
                </c:pt>
                <c:pt idx="212">
                  <c:v>478.9</c:v>
                </c:pt>
                <c:pt idx="213">
                  <c:v>430.26</c:v>
                </c:pt>
                <c:pt idx="214">
                  <c:v>408.93</c:v>
                </c:pt>
                <c:pt idx="215">
                  <c:v>403.21</c:v>
                </c:pt>
                <c:pt idx="216">
                  <c:v>395.25</c:v>
                </c:pt>
                <c:pt idx="217">
                  <c:v>389.09</c:v>
                </c:pt>
                <c:pt idx="218">
                  <c:v>390.63</c:v>
                </c:pt>
                <c:pt idx="219">
                  <c:v>400.56</c:v>
                </c:pt>
                <c:pt idx="220">
                  <c:v>402.57</c:v>
                </c:pt>
                <c:pt idx="221">
                  <c:v>402.57</c:v>
                </c:pt>
                <c:pt idx="222">
                  <c:v>406.83</c:v>
                </c:pt>
                <c:pt idx="223">
                  <c:v>406.83</c:v>
                </c:pt>
                <c:pt idx="224">
                  <c:v>420.57</c:v>
                </c:pt>
                <c:pt idx="225">
                  <c:v>420.57</c:v>
                </c:pt>
                <c:pt idx="226">
                  <c:v>420.57</c:v>
                </c:pt>
                <c:pt idx="227">
                  <c:v>402.57</c:v>
                </c:pt>
                <c:pt idx="228">
                  <c:v>402.38</c:v>
                </c:pt>
                <c:pt idx="229">
                  <c:v>412.94</c:v>
                </c:pt>
                <c:pt idx="230">
                  <c:v>422.39</c:v>
                </c:pt>
                <c:pt idx="231">
                  <c:v>428.65</c:v>
                </c:pt>
                <c:pt idx="255" formatCode="General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81152"/>
        <c:axId val="60882944"/>
      </c:lineChart>
      <c:catAx>
        <c:axId val="6088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82944"/>
        <c:crossesAt val="0"/>
        <c:auto val="1"/>
        <c:lblAlgn val="ctr"/>
        <c:lblOffset val="100"/>
        <c:tickLblSkip val="26"/>
        <c:tickMarkSkip val="1"/>
        <c:noMultiLvlLbl val="0"/>
      </c:catAx>
      <c:valAx>
        <c:axId val="60882944"/>
        <c:scaling>
          <c:orientation val="minMax"/>
          <c:max val="649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4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€</a:t>
                </a:r>
                <a:r>
                  <a:rPr lang="en-GB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uro / 100kg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6.105006105006105E-3"/>
              <c:y val="0.4142967160952015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81152"/>
        <c:crosses val="autoZero"/>
        <c:crossBetween val="between"/>
        <c:majorUnit val="100"/>
        <c:minorUnit val="20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6422466422466423"/>
          <c:y val="0.73907217011886261"/>
          <c:w val="0.19902319902319898"/>
          <c:h val="0.1186679372084859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Light Lamb prices in the EU
2009</a:t>
            </a:r>
          </a:p>
        </c:rich>
      </c:tx>
      <c:layout>
        <c:manualLayout>
          <c:xMode val="edge"/>
          <c:yMode val="edge"/>
          <c:x val="0.29393821185195884"/>
          <c:y val="3.43394296160264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5752965575641"/>
          <c:y val="0.10926163038839096"/>
          <c:w val="0.86528069810332331"/>
          <c:h val="0.78044021705993538"/>
        </c:manualLayout>
      </c:layout>
      <c:lineChart>
        <c:grouping val="standard"/>
        <c:varyColors val="0"/>
        <c:ser>
          <c:idx val="0"/>
          <c:order val="0"/>
          <c:tx>
            <c:strRef>
              <c:f>'2009'!$A$50</c:f>
              <c:strCache>
                <c:ptCount val="1"/>
                <c:pt idx="0">
                  <c:v>EU Light lambs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'2009'!$C$50:$BC$50</c:f>
              <c:numCache>
                <c:formatCode>#,##0.00</c:formatCode>
                <c:ptCount val="53"/>
                <c:pt idx="0">
                  <c:v>713.1825</c:v>
                </c:pt>
                <c:pt idx="1">
                  <c:v>718.40980000000002</c:v>
                </c:pt>
                <c:pt idx="2">
                  <c:v>671.74009999999998</c:v>
                </c:pt>
                <c:pt idx="3">
                  <c:v>650.62080000000003</c:v>
                </c:pt>
                <c:pt idx="4">
                  <c:v>631.1508</c:v>
                </c:pt>
                <c:pt idx="5">
                  <c:v>626.55520000000001</c:v>
                </c:pt>
                <c:pt idx="6">
                  <c:v>612.1155</c:v>
                </c:pt>
                <c:pt idx="7">
                  <c:v>593.76200000000006</c:v>
                </c:pt>
                <c:pt idx="8">
                  <c:v>571.08479999999997</c:v>
                </c:pt>
                <c:pt idx="9">
                  <c:v>555.47760000000005</c:v>
                </c:pt>
                <c:pt idx="10">
                  <c:v>551.04420000000005</c:v>
                </c:pt>
                <c:pt idx="11">
                  <c:v>556.85540000000003</c:v>
                </c:pt>
                <c:pt idx="12">
                  <c:v>557.52520000000004</c:v>
                </c:pt>
                <c:pt idx="13">
                  <c:v>533.87110000000007</c:v>
                </c:pt>
                <c:pt idx="14">
                  <c:v>549.70260000000007</c:v>
                </c:pt>
                <c:pt idx="15">
                  <c:v>579.0222</c:v>
                </c:pt>
                <c:pt idx="16">
                  <c:v>567.94170000000008</c:v>
                </c:pt>
                <c:pt idx="17">
                  <c:v>559.46069999999997</c:v>
                </c:pt>
                <c:pt idx="18">
                  <c:v>557.2903</c:v>
                </c:pt>
                <c:pt idx="19">
                  <c:v>551.48239999999998</c:v>
                </c:pt>
                <c:pt idx="20">
                  <c:v>551.11570000000006</c:v>
                </c:pt>
                <c:pt idx="21">
                  <c:v>556.86500000000001</c:v>
                </c:pt>
                <c:pt idx="22">
                  <c:v>553.79550000000006</c:v>
                </c:pt>
                <c:pt idx="23">
                  <c:v>561.92360000000008</c:v>
                </c:pt>
                <c:pt idx="24">
                  <c:v>562.95810000000006</c:v>
                </c:pt>
                <c:pt idx="25">
                  <c:v>578.21789999999999</c:v>
                </c:pt>
                <c:pt idx="26">
                  <c:v>588.84820000000002</c:v>
                </c:pt>
                <c:pt idx="27">
                  <c:v>614.02539999999999</c:v>
                </c:pt>
                <c:pt idx="28">
                  <c:v>619.41150000000005</c:v>
                </c:pt>
                <c:pt idx="29">
                  <c:v>633.35559999999998</c:v>
                </c:pt>
                <c:pt idx="30">
                  <c:v>647.02629999999999</c:v>
                </c:pt>
                <c:pt idx="31">
                  <c:v>648.8347</c:v>
                </c:pt>
                <c:pt idx="32">
                  <c:v>647.02730000000008</c:v>
                </c:pt>
                <c:pt idx="33">
                  <c:v>647.66120000000001</c:v>
                </c:pt>
                <c:pt idx="34">
                  <c:v>665.65420000000006</c:v>
                </c:pt>
                <c:pt idx="35">
                  <c:v>677.15140000000008</c:v>
                </c:pt>
                <c:pt idx="36">
                  <c:v>700.42230000000006</c:v>
                </c:pt>
                <c:pt idx="37">
                  <c:v>717.29219999999998</c:v>
                </c:pt>
                <c:pt idx="38">
                  <c:v>726.48670000000004</c:v>
                </c:pt>
                <c:pt idx="39">
                  <c:v>730.86810000000003</c:v>
                </c:pt>
                <c:pt idx="40">
                  <c:v>727.95010000000002</c:v>
                </c:pt>
                <c:pt idx="41">
                  <c:v>725.11860000000001</c:v>
                </c:pt>
                <c:pt idx="42">
                  <c:v>723.87260000000003</c:v>
                </c:pt>
                <c:pt idx="43">
                  <c:v>718.2867</c:v>
                </c:pt>
                <c:pt idx="44">
                  <c:v>711.71630000000005</c:v>
                </c:pt>
                <c:pt idx="45">
                  <c:v>706.74459999999999</c:v>
                </c:pt>
                <c:pt idx="46">
                  <c:v>701.88430000000005</c:v>
                </c:pt>
                <c:pt idx="47">
                  <c:v>713.53970000000004</c:v>
                </c:pt>
                <c:pt idx="48">
                  <c:v>713.63819999999998</c:v>
                </c:pt>
                <c:pt idx="49">
                  <c:v>714.43400000000008</c:v>
                </c:pt>
                <c:pt idx="50">
                  <c:v>725.02330000000006</c:v>
                </c:pt>
                <c:pt idx="51">
                  <c:v>720.30860000000007</c:v>
                </c:pt>
                <c:pt idx="52">
                  <c:v>717.56100000000004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'2009'!$A$51</c:f>
              <c:strCache>
                <c:ptCount val="1"/>
                <c:pt idx="0">
                  <c:v>maximum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'2009'!$C$51:$BC$51</c:f>
              <c:numCache>
                <c:formatCode>#,##0.00</c:formatCode>
                <c:ptCount val="53"/>
                <c:pt idx="0">
                  <c:v>851</c:v>
                </c:pt>
                <c:pt idx="1">
                  <c:v>906</c:v>
                </c:pt>
                <c:pt idx="2">
                  <c:v>952</c:v>
                </c:pt>
                <c:pt idx="3">
                  <c:v>972</c:v>
                </c:pt>
                <c:pt idx="4">
                  <c:v>981</c:v>
                </c:pt>
                <c:pt idx="5">
                  <c:v>944</c:v>
                </c:pt>
                <c:pt idx="6">
                  <c:v>935</c:v>
                </c:pt>
                <c:pt idx="7">
                  <c:v>898</c:v>
                </c:pt>
                <c:pt idx="8">
                  <c:v>825</c:v>
                </c:pt>
                <c:pt idx="9">
                  <c:v>796</c:v>
                </c:pt>
                <c:pt idx="10">
                  <c:v>763</c:v>
                </c:pt>
                <c:pt idx="11">
                  <c:v>696</c:v>
                </c:pt>
                <c:pt idx="12">
                  <c:v>696</c:v>
                </c:pt>
                <c:pt idx="13">
                  <c:v>657</c:v>
                </c:pt>
                <c:pt idx="14">
                  <c:v>639</c:v>
                </c:pt>
                <c:pt idx="15">
                  <c:v>643</c:v>
                </c:pt>
                <c:pt idx="16">
                  <c:v>640.97</c:v>
                </c:pt>
                <c:pt idx="17">
                  <c:v>633</c:v>
                </c:pt>
                <c:pt idx="18">
                  <c:v>620</c:v>
                </c:pt>
                <c:pt idx="19">
                  <c:v>626</c:v>
                </c:pt>
                <c:pt idx="20">
                  <c:v>648</c:v>
                </c:pt>
                <c:pt idx="21">
                  <c:v>676</c:v>
                </c:pt>
                <c:pt idx="22">
                  <c:v>687</c:v>
                </c:pt>
                <c:pt idx="23">
                  <c:v>696</c:v>
                </c:pt>
                <c:pt idx="24">
                  <c:v>704</c:v>
                </c:pt>
                <c:pt idx="25">
                  <c:v>702</c:v>
                </c:pt>
                <c:pt idx="26">
                  <c:v>715</c:v>
                </c:pt>
                <c:pt idx="27">
                  <c:v>722</c:v>
                </c:pt>
                <c:pt idx="28">
                  <c:v>741</c:v>
                </c:pt>
                <c:pt idx="29">
                  <c:v>726</c:v>
                </c:pt>
                <c:pt idx="30">
                  <c:v>731</c:v>
                </c:pt>
                <c:pt idx="31">
                  <c:v>731</c:v>
                </c:pt>
                <c:pt idx="32">
                  <c:v>717</c:v>
                </c:pt>
                <c:pt idx="33">
                  <c:v>722</c:v>
                </c:pt>
                <c:pt idx="34">
                  <c:v>724</c:v>
                </c:pt>
                <c:pt idx="35">
                  <c:v>728</c:v>
                </c:pt>
                <c:pt idx="36">
                  <c:v>750.59</c:v>
                </c:pt>
                <c:pt idx="37">
                  <c:v>776.3</c:v>
                </c:pt>
                <c:pt idx="38">
                  <c:v>811.52</c:v>
                </c:pt>
                <c:pt idx="39">
                  <c:v>816.42</c:v>
                </c:pt>
                <c:pt idx="40">
                  <c:v>817.82</c:v>
                </c:pt>
                <c:pt idx="41">
                  <c:v>823.55</c:v>
                </c:pt>
                <c:pt idx="42">
                  <c:v>826.63</c:v>
                </c:pt>
                <c:pt idx="43">
                  <c:v>826.63</c:v>
                </c:pt>
                <c:pt idx="44">
                  <c:v>826.33</c:v>
                </c:pt>
                <c:pt idx="45">
                  <c:v>828</c:v>
                </c:pt>
                <c:pt idx="46">
                  <c:v>844</c:v>
                </c:pt>
                <c:pt idx="47">
                  <c:v>898</c:v>
                </c:pt>
                <c:pt idx="48">
                  <c:v>898</c:v>
                </c:pt>
                <c:pt idx="49">
                  <c:v>898</c:v>
                </c:pt>
                <c:pt idx="50">
                  <c:v>898</c:v>
                </c:pt>
                <c:pt idx="51">
                  <c:v>820.7</c:v>
                </c:pt>
                <c:pt idx="52">
                  <c:v>824.76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'2009'!$A$52</c:f>
              <c:strCache>
                <c:ptCount val="1"/>
                <c:pt idx="0">
                  <c:v>minimum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val>
            <c:numRef>
              <c:f>'2009'!$C$52:$BC$52</c:f>
              <c:numCache>
                <c:formatCode>#,##0.00</c:formatCode>
                <c:ptCount val="53"/>
                <c:pt idx="0">
                  <c:v>400</c:v>
                </c:pt>
                <c:pt idx="1">
                  <c:v>429.76</c:v>
                </c:pt>
                <c:pt idx="2">
                  <c:v>421.83</c:v>
                </c:pt>
                <c:pt idx="3">
                  <c:v>365.25</c:v>
                </c:pt>
                <c:pt idx="4">
                  <c:v>365.25</c:v>
                </c:pt>
                <c:pt idx="5">
                  <c:v>365.25</c:v>
                </c:pt>
                <c:pt idx="6">
                  <c:v>365.25</c:v>
                </c:pt>
                <c:pt idx="7">
                  <c:v>365.25</c:v>
                </c:pt>
                <c:pt idx="8">
                  <c:v>365.25</c:v>
                </c:pt>
                <c:pt idx="9">
                  <c:v>365.25</c:v>
                </c:pt>
                <c:pt idx="10">
                  <c:v>365.25</c:v>
                </c:pt>
                <c:pt idx="11">
                  <c:v>309.13</c:v>
                </c:pt>
                <c:pt idx="12">
                  <c:v>401.86</c:v>
                </c:pt>
                <c:pt idx="13">
                  <c:v>402.5</c:v>
                </c:pt>
                <c:pt idx="14">
                  <c:v>406.74</c:v>
                </c:pt>
                <c:pt idx="15">
                  <c:v>407.84</c:v>
                </c:pt>
                <c:pt idx="16">
                  <c:v>330.55</c:v>
                </c:pt>
                <c:pt idx="17">
                  <c:v>351.98</c:v>
                </c:pt>
                <c:pt idx="18">
                  <c:v>351.98</c:v>
                </c:pt>
                <c:pt idx="19">
                  <c:v>351.98</c:v>
                </c:pt>
                <c:pt idx="20">
                  <c:v>330.55</c:v>
                </c:pt>
                <c:pt idx="21">
                  <c:v>330.55</c:v>
                </c:pt>
                <c:pt idx="22">
                  <c:v>330.55</c:v>
                </c:pt>
                <c:pt idx="23">
                  <c:v>351.98</c:v>
                </c:pt>
                <c:pt idx="24">
                  <c:v>359.13</c:v>
                </c:pt>
                <c:pt idx="25">
                  <c:v>276.47000000000003</c:v>
                </c:pt>
                <c:pt idx="26">
                  <c:v>276.47000000000003</c:v>
                </c:pt>
                <c:pt idx="27">
                  <c:v>276.47000000000003</c:v>
                </c:pt>
                <c:pt idx="28">
                  <c:v>276.47000000000003</c:v>
                </c:pt>
                <c:pt idx="29">
                  <c:v>351.98</c:v>
                </c:pt>
                <c:pt idx="30">
                  <c:v>351.98</c:v>
                </c:pt>
                <c:pt idx="31">
                  <c:v>351.98</c:v>
                </c:pt>
                <c:pt idx="32">
                  <c:v>382.59</c:v>
                </c:pt>
                <c:pt idx="33">
                  <c:v>382.59</c:v>
                </c:pt>
                <c:pt idx="34">
                  <c:v>382.59</c:v>
                </c:pt>
                <c:pt idx="35">
                  <c:v>383.62</c:v>
                </c:pt>
                <c:pt idx="36">
                  <c:v>325.45</c:v>
                </c:pt>
                <c:pt idx="37">
                  <c:v>325.45</c:v>
                </c:pt>
                <c:pt idx="38">
                  <c:v>373.41</c:v>
                </c:pt>
                <c:pt idx="39">
                  <c:v>398.92</c:v>
                </c:pt>
                <c:pt idx="40">
                  <c:v>398.92</c:v>
                </c:pt>
                <c:pt idx="41">
                  <c:v>373.41</c:v>
                </c:pt>
                <c:pt idx="42">
                  <c:v>351.98</c:v>
                </c:pt>
                <c:pt idx="43">
                  <c:v>351.98</c:v>
                </c:pt>
                <c:pt idx="44">
                  <c:v>309.13</c:v>
                </c:pt>
                <c:pt idx="45">
                  <c:v>309.13</c:v>
                </c:pt>
                <c:pt idx="46">
                  <c:v>309.13</c:v>
                </c:pt>
                <c:pt idx="47">
                  <c:v>309.13</c:v>
                </c:pt>
                <c:pt idx="48">
                  <c:v>309.13</c:v>
                </c:pt>
                <c:pt idx="49">
                  <c:v>309.13</c:v>
                </c:pt>
                <c:pt idx="50">
                  <c:v>414.96</c:v>
                </c:pt>
                <c:pt idx="51">
                  <c:v>404.77</c:v>
                </c:pt>
                <c:pt idx="52">
                  <c:v>417.23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152832"/>
        <c:axId val="164237312"/>
      </c:lineChart>
      <c:catAx>
        <c:axId val="16415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237312"/>
        <c:crossesAt val="0"/>
        <c:auto val="1"/>
        <c:lblAlgn val="ctr"/>
        <c:lblOffset val="100"/>
        <c:tickLblSkip val="3"/>
        <c:tickMarkSkip val="1"/>
        <c:noMultiLvlLbl val="0"/>
      </c:catAx>
      <c:valAx>
        <c:axId val="164237312"/>
        <c:scaling>
          <c:orientation val="minMax"/>
          <c:max val="1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€uro/100kg</a:t>
                </a:r>
              </a:p>
            </c:rich>
          </c:tx>
          <c:layout>
            <c:manualLayout>
              <c:xMode val="edge"/>
              <c:yMode val="edge"/>
              <c:x val="9.185484841917696E-3"/>
              <c:y val="0.387098353919817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152832"/>
        <c:crosses val="autoZero"/>
        <c:crossBetween val="between"/>
        <c:majorUnit val="300"/>
        <c:minorUnit val="40"/>
      </c:valAx>
      <c:spPr>
        <a:solidFill>
          <a:srgbClr val="FFFFCC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9914450143273386"/>
          <c:y val="5.6191793917134157E-2"/>
          <c:w val="0.19289691540850973"/>
          <c:h val="0.181062111644990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Community average and international market prices for 
Heavy Lamb carcases</a:t>
            </a:r>
          </a:p>
        </c:rich>
      </c:tx>
      <c:layout>
        <c:manualLayout>
          <c:xMode val="edge"/>
          <c:yMode val="edge"/>
          <c:x val="0.16302630971128609"/>
          <c:y val="3.04672785467033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66715156661183"/>
          <c:y val="0.13485423495849663"/>
          <c:w val="0.82791775014749902"/>
          <c:h val="0.70401045097579651"/>
        </c:manualLayout>
      </c:layout>
      <c:lineChart>
        <c:grouping val="standard"/>
        <c:varyColors val="0"/>
        <c:ser>
          <c:idx val="4"/>
          <c:order val="0"/>
          <c:tx>
            <c:v>Uruguay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Graphs!$A$107:$A$367</c:f>
              <c:strCache>
                <c:ptCount val="261"/>
                <c:pt idx="0">
                  <c:v>|</c:v>
                </c:pt>
                <c:pt idx="26">
                  <c:v>2009</c:v>
                </c:pt>
                <c:pt idx="52">
                  <c:v>|</c:v>
                </c:pt>
                <c:pt idx="78">
                  <c:v>2010</c:v>
                </c:pt>
                <c:pt idx="104">
                  <c:v>|</c:v>
                </c:pt>
                <c:pt idx="130">
                  <c:v>2011</c:v>
                </c:pt>
                <c:pt idx="156">
                  <c:v>|</c:v>
                </c:pt>
                <c:pt idx="182">
                  <c:v>2012</c:v>
                </c:pt>
                <c:pt idx="208">
                  <c:v>|</c:v>
                </c:pt>
                <c:pt idx="234">
                  <c:v>2013</c:v>
                </c:pt>
                <c:pt idx="260">
                  <c:v>|</c:v>
                </c:pt>
              </c:strCache>
            </c:strRef>
          </c:cat>
          <c:val>
            <c:numRef>
              <c:f>Graphs!$BU$107:$BU$367</c:f>
              <c:numCache>
                <c:formatCode>#,##0.00</c:formatCode>
                <c:ptCount val="261"/>
                <c:pt idx="0">
                  <c:v>175.76453669027765</c:v>
                </c:pt>
                <c:pt idx="1">
                  <c:v>161.25245979556527</c:v>
                </c:pt>
                <c:pt idx="2">
                  <c:v>160.87570171193079</c:v>
                </c:pt>
                <c:pt idx="3">
                  <c:v>158.73107877431903</c:v>
                </c:pt>
                <c:pt idx="4">
                  <c:v>161.39736675080931</c:v>
                </c:pt>
                <c:pt idx="5">
                  <c:v>186.9036814767434</c:v>
                </c:pt>
                <c:pt idx="6">
                  <c:v>186.70274578621112</c:v>
                </c:pt>
                <c:pt idx="7">
                  <c:v>187.20508501254173</c:v>
                </c:pt>
                <c:pt idx="8">
                  <c:v>194.57272699872408</c:v>
                </c:pt>
                <c:pt idx="9">
                  <c:v>190.5371814889761</c:v>
                </c:pt>
                <c:pt idx="10">
                  <c:v>189.28277870024067</c:v>
                </c:pt>
                <c:pt idx="11">
                  <c:v>195.5217820442144</c:v>
                </c:pt>
                <c:pt idx="12">
                  <c:v>196.90822723176413</c:v>
                </c:pt>
                <c:pt idx="13">
                  <c:v>201.36465819174538</c:v>
                </c:pt>
                <c:pt idx="14">
                  <c:v>193.62168914444257</c:v>
                </c:pt>
                <c:pt idx="15">
                  <c:v>195.59902200488997</c:v>
                </c:pt>
                <c:pt idx="16">
                  <c:v>192.24069476571742</c:v>
                </c:pt>
                <c:pt idx="17">
                  <c:v>194.6888211643666</c:v>
                </c:pt>
                <c:pt idx="18">
                  <c:v>202.76009490764687</c:v>
                </c:pt>
                <c:pt idx="19">
                  <c:v>201.9765112977085</c:v>
                </c:pt>
                <c:pt idx="20">
                  <c:v>208.62130030998571</c:v>
                </c:pt>
                <c:pt idx="21">
                  <c:v>207.27353650089171</c:v>
                </c:pt>
                <c:pt idx="22">
                  <c:v>208.68373893737649</c:v>
                </c:pt>
                <c:pt idx="23">
                  <c:v>211.92530932532517</c:v>
                </c:pt>
                <c:pt idx="24">
                  <c:v>214.18829242634604</c:v>
                </c:pt>
                <c:pt idx="25">
                  <c:v>220.24330126421242</c:v>
                </c:pt>
                <c:pt idx="26">
                  <c:v>219.32587568271754</c:v>
                </c:pt>
                <c:pt idx="27">
                  <c:v>218.76667199165684</c:v>
                </c:pt>
                <c:pt idx="28">
                  <c:v>222.53435372201741</c:v>
                </c:pt>
                <c:pt idx="29">
                  <c:v>215.4812535227824</c:v>
                </c:pt>
                <c:pt idx="30">
                  <c:v>214.78800008439606</c:v>
                </c:pt>
                <c:pt idx="31">
                  <c:v>219.26750330653567</c:v>
                </c:pt>
                <c:pt idx="32">
                  <c:v>215.39718045456488</c:v>
                </c:pt>
                <c:pt idx="33">
                  <c:v>217.49995428752538</c:v>
                </c:pt>
                <c:pt idx="34">
                  <c:v>221.76645191961919</c:v>
                </c:pt>
                <c:pt idx="35">
                  <c:v>218.23135388159858</c:v>
                </c:pt>
                <c:pt idx="36">
                  <c:v>221.95097266479183</c:v>
                </c:pt>
                <c:pt idx="37">
                  <c:v>220.87756047144262</c:v>
                </c:pt>
                <c:pt idx="38">
                  <c:v>230.87562832949465</c:v>
                </c:pt>
                <c:pt idx="39">
                  <c:v>231.45833780588413</c:v>
                </c:pt>
                <c:pt idx="40">
                  <c:v>242.61198705898903</c:v>
                </c:pt>
                <c:pt idx="41">
                  <c:v>241.17338652958404</c:v>
                </c:pt>
                <c:pt idx="42">
                  <c:v>235.89851792176572</c:v>
                </c:pt>
                <c:pt idx="43">
                  <c:v>239.38312809299114</c:v>
                </c:pt>
                <c:pt idx="44">
                  <c:v>238.74927605162603</c:v>
                </c:pt>
                <c:pt idx="45">
                  <c:v>240.91707676926509</c:v>
                </c:pt>
                <c:pt idx="46">
                  <c:v>245.31738867372655</c:v>
                </c:pt>
                <c:pt idx="47">
                  <c:v>250.42951573920388</c:v>
                </c:pt>
                <c:pt idx="48">
                  <c:v>242.72896990639629</c:v>
                </c:pt>
                <c:pt idx="49">
                  <c:v>246.80802932820578</c:v>
                </c:pt>
                <c:pt idx="50">
                  <c:v>241.31897085143615</c:v>
                </c:pt>
                <c:pt idx="51">
                  <c:v>253.06222928961603</c:v>
                </c:pt>
                <c:pt idx="52">
                  <c:v>254.92518246961055</c:v>
                </c:pt>
                <c:pt idx="53">
                  <c:v>277.31458370949412</c:v>
                </c:pt>
                <c:pt idx="54">
                  <c:v>267.68486753829757</c:v>
                </c:pt>
                <c:pt idx="55">
                  <c:v>274.62392772048332</c:v>
                </c:pt>
                <c:pt idx="56">
                  <c:v>275.47360855911836</c:v>
                </c:pt>
                <c:pt idx="57">
                  <c:v>277.78992637947374</c:v>
                </c:pt>
                <c:pt idx="58">
                  <c:v>284.96974998177711</c:v>
                </c:pt>
                <c:pt idx="59">
                  <c:v>288.50499307529702</c:v>
                </c:pt>
                <c:pt idx="60">
                  <c:v>285.88089510897294</c:v>
                </c:pt>
                <c:pt idx="61">
                  <c:v>301.53500561587424</c:v>
                </c:pt>
                <c:pt idx="62">
                  <c:v>292.92399850243356</c:v>
                </c:pt>
                <c:pt idx="63">
                  <c:v>305.35380007487834</c:v>
                </c:pt>
                <c:pt idx="64">
                  <c:v>318.08311493822538</c:v>
                </c:pt>
                <c:pt idx="65">
                  <c:v>324.07338075627104</c:v>
                </c:pt>
                <c:pt idx="66">
                  <c:v>327.95468428101515</c:v>
                </c:pt>
                <c:pt idx="67">
                  <c:v>334.2527497126033</c:v>
                </c:pt>
                <c:pt idx="68">
                  <c:v>336.22563767912499</c:v>
                </c:pt>
                <c:pt idx="69">
                  <c:v>320.51841425335675</c:v>
                </c:pt>
                <c:pt idx="70">
                  <c:v>341.36468774094061</c:v>
                </c:pt>
                <c:pt idx="71">
                  <c:v>344.06322282189666</c:v>
                </c:pt>
                <c:pt idx="72">
                  <c:v>374.63377023901307</c:v>
                </c:pt>
                <c:pt idx="73">
                  <c:v>352.85273708558213</c:v>
                </c:pt>
                <c:pt idx="74">
                  <c:v>388.14221953756834</c:v>
                </c:pt>
                <c:pt idx="75">
                  <c:v>418.68015705225002</c:v>
                </c:pt>
                <c:pt idx="76">
                  <c:v>409.19997315346149</c:v>
                </c:pt>
                <c:pt idx="77">
                  <c:v>422.11986979428832</c:v>
                </c:pt>
                <c:pt idx="78">
                  <c:v>423.3363535689117</c:v>
                </c:pt>
                <c:pt idx="79">
                  <c:v>384.15483588210435</c:v>
                </c:pt>
                <c:pt idx="80">
                  <c:v>396.32476090597464</c:v>
                </c:pt>
                <c:pt idx="81">
                  <c:v>415.18618811338763</c:v>
                </c:pt>
                <c:pt idx="82">
                  <c:v>418.23845226728446</c:v>
                </c:pt>
                <c:pt idx="83">
                  <c:v>379.1684538825599</c:v>
                </c:pt>
                <c:pt idx="84">
                  <c:v>383.8939738715095</c:v>
                </c:pt>
                <c:pt idx="85">
                  <c:v>399.70629075760991</c:v>
                </c:pt>
                <c:pt idx="86">
                  <c:v>380.04085757282752</c:v>
                </c:pt>
                <c:pt idx="87">
                  <c:v>403.70480767133643</c:v>
                </c:pt>
                <c:pt idx="88">
                  <c:v>421.76022961158628</c:v>
                </c:pt>
                <c:pt idx="89">
                  <c:v>448.04471383523099</c:v>
                </c:pt>
                <c:pt idx="90">
                  <c:v>465.60546838120052</c:v>
                </c:pt>
                <c:pt idx="91">
                  <c:v>469.34420967163277</c:v>
                </c:pt>
                <c:pt idx="92">
                  <c:v>467.69297095331342</c:v>
                </c:pt>
                <c:pt idx="93">
                  <c:v>459.14243115558031</c:v>
                </c:pt>
                <c:pt idx="94">
                  <c:v>460.83098313244363</c:v>
                </c:pt>
                <c:pt idx="95">
                  <c:v>457.48980581652268</c:v>
                </c:pt>
                <c:pt idx="96">
                  <c:v>453.39411455784153</c:v>
                </c:pt>
                <c:pt idx="97">
                  <c:v>443.49811189985388</c:v>
                </c:pt>
                <c:pt idx="98">
                  <c:v>462.43270182307947</c:v>
                </c:pt>
                <c:pt idx="99">
                  <c:v>436.63878875785514</c:v>
                </c:pt>
                <c:pt idx="100">
                  <c:v>460.62853040277457</c:v>
                </c:pt>
                <c:pt idx="101">
                  <c:v>432.74618327135147</c:v>
                </c:pt>
                <c:pt idx="102">
                  <c:v>437.38057884360433</c:v>
                </c:pt>
                <c:pt idx="103">
                  <c:v>450.5620154302581</c:v>
                </c:pt>
                <c:pt idx="104">
                  <c:v>451.625647200939</c:v>
                </c:pt>
                <c:pt idx="105">
                  <c:v>456.6189285443661</c:v>
                </c:pt>
                <c:pt idx="106">
                  <c:v>462.52936273395477</c:v>
                </c:pt>
                <c:pt idx="107">
                  <c:v>478.78305675532323</c:v>
                </c:pt>
                <c:pt idx="108">
                  <c:v>468.13669773433355</c:v>
                </c:pt>
                <c:pt idx="109">
                  <c:v>472.00121239675684</c:v>
                </c:pt>
                <c:pt idx="110">
                  <c:v>462.01034737620103</c:v>
                </c:pt>
                <c:pt idx="111">
                  <c:v>469.84478935698445</c:v>
                </c:pt>
                <c:pt idx="112">
                  <c:v>469.2535107169254</c:v>
                </c:pt>
                <c:pt idx="113">
                  <c:v>463.00813008130086</c:v>
                </c:pt>
                <c:pt idx="114">
                  <c:v>479.64138961524094</c:v>
                </c:pt>
                <c:pt idx="115">
                  <c:v>475.83115427717593</c:v>
                </c:pt>
                <c:pt idx="116">
                  <c:v>483.78782218901756</c:v>
                </c:pt>
                <c:pt idx="117">
                  <c:v>479.52932387000374</c:v>
                </c:pt>
                <c:pt idx="118">
                  <c:v>459.39572586588059</c:v>
                </c:pt>
                <c:pt idx="119">
                  <c:v>467.79661016949154</c:v>
                </c:pt>
                <c:pt idx="120">
                  <c:v>470.08106116433305</c:v>
                </c:pt>
                <c:pt idx="121">
                  <c:v>460.83271923360354</c:v>
                </c:pt>
                <c:pt idx="122">
                  <c:v>451.42960550126679</c:v>
                </c:pt>
                <c:pt idx="123">
                  <c:v>448.78754976474846</c:v>
                </c:pt>
                <c:pt idx="124">
                  <c:v>465.3275425262396</c:v>
                </c:pt>
                <c:pt idx="125">
                  <c:v>470.03257328990236</c:v>
                </c:pt>
                <c:pt idx="126">
                  <c:v>460.26058631921825</c:v>
                </c:pt>
                <c:pt idx="127">
                  <c:v>481.55009451795843</c:v>
                </c:pt>
                <c:pt idx="128">
                  <c:v>478.71455576559549</c:v>
                </c:pt>
                <c:pt idx="129">
                  <c:v>476.14366729678642</c:v>
                </c:pt>
                <c:pt idx="130">
                  <c:v>483.85633270321364</c:v>
                </c:pt>
                <c:pt idx="131">
                  <c:v>477.80489665166652</c:v>
                </c:pt>
                <c:pt idx="132">
                  <c:v>481.35153687743116</c:v>
                </c:pt>
                <c:pt idx="133">
                  <c:v>488.78804057661495</c:v>
                </c:pt>
                <c:pt idx="134">
                  <c:v>493.24994279612542</c:v>
                </c:pt>
                <c:pt idx="135">
                  <c:v>486.98968994297365</c:v>
                </c:pt>
                <c:pt idx="136">
                  <c:v>487.14075304958658</c:v>
                </c:pt>
                <c:pt idx="137">
                  <c:v>490.84179916159974</c:v>
                </c:pt>
                <c:pt idx="138">
                  <c:v>491.52158314135733</c:v>
                </c:pt>
                <c:pt idx="139">
                  <c:v>476.4530382567317</c:v>
                </c:pt>
                <c:pt idx="140">
                  <c:v>472.61544868719989</c:v>
                </c:pt>
                <c:pt idx="141">
                  <c:v>471.42554354495053</c:v>
                </c:pt>
                <c:pt idx="142">
                  <c:v>473.95409197223051</c:v>
                </c:pt>
                <c:pt idx="143">
                  <c:v>476.59419400659647</c:v>
                </c:pt>
                <c:pt idx="144">
                  <c:v>459.58392654792692</c:v>
                </c:pt>
                <c:pt idx="145">
                  <c:v>463.25217189179762</c:v>
                </c:pt>
                <c:pt idx="146">
                  <c:v>455.5161693349217</c:v>
                </c:pt>
                <c:pt idx="147">
                  <c:v>458.24011389720198</c:v>
                </c:pt>
                <c:pt idx="148">
                  <c:v>455.66144637824328</c:v>
                </c:pt>
                <c:pt idx="149">
                  <c:v>465.7363095835704</c:v>
                </c:pt>
                <c:pt idx="150">
                  <c:v>457.25823544504311</c:v>
                </c:pt>
                <c:pt idx="151">
                  <c:v>446.10287473645462</c:v>
                </c:pt>
                <c:pt idx="152">
                  <c:v>446.77219637896985</c:v>
                </c:pt>
                <c:pt idx="153">
                  <c:v>442.35740965352505</c:v>
                </c:pt>
                <c:pt idx="154">
                  <c:v>435.34704989966662</c:v>
                </c:pt>
                <c:pt idx="155">
                  <c:v>431.00730338537323</c:v>
                </c:pt>
                <c:pt idx="156">
                  <c:v>431.82332409746255</c:v>
                </c:pt>
                <c:pt idx="157">
                  <c:v>454.39905627796338</c:v>
                </c:pt>
                <c:pt idx="158">
                  <c:v>458.82275332456356</c:v>
                </c:pt>
                <c:pt idx="159">
                  <c:v>455.64079579981609</c:v>
                </c:pt>
                <c:pt idx="160">
                  <c:v>463.44047217145328</c:v>
                </c:pt>
                <c:pt idx="161">
                  <c:v>456.72731788143722</c:v>
                </c:pt>
                <c:pt idx="162">
                  <c:v>452.54564230461972</c:v>
                </c:pt>
                <c:pt idx="163">
                  <c:v>457.37778383960415</c:v>
                </c:pt>
                <c:pt idx="164">
                  <c:v>455.19552637219186</c:v>
                </c:pt>
                <c:pt idx="165">
                  <c:v>459.44313465697644</c:v>
                </c:pt>
                <c:pt idx="166">
                  <c:v>457.36422238895102</c:v>
                </c:pt>
                <c:pt idx="167">
                  <c:v>461.11561959301167</c:v>
                </c:pt>
                <c:pt idx="168">
                  <c:v>464.13970509424428</c:v>
                </c:pt>
                <c:pt idx="169">
                  <c:v>463.29755470149598</c:v>
                </c:pt>
                <c:pt idx="170">
                  <c:v>469.87747683919514</c:v>
                </c:pt>
                <c:pt idx="171">
                  <c:v>467.91371781938034</c:v>
                </c:pt>
                <c:pt idx="172">
                  <c:v>466.02696895720544</c:v>
                </c:pt>
                <c:pt idx="173">
                  <c:v>454.93750625707537</c:v>
                </c:pt>
                <c:pt idx="174">
                  <c:v>464.5252708832295</c:v>
                </c:pt>
                <c:pt idx="175">
                  <c:v>457.92093325677871</c:v>
                </c:pt>
                <c:pt idx="176">
                  <c:v>461.0008631408441</c:v>
                </c:pt>
                <c:pt idx="177">
                  <c:v>457.19848056792387</c:v>
                </c:pt>
                <c:pt idx="178">
                  <c:v>456.3619564018814</c:v>
                </c:pt>
                <c:pt idx="179">
                  <c:v>483.60678942196085</c:v>
                </c:pt>
                <c:pt idx="180">
                  <c:v>486.11420043920128</c:v>
                </c:pt>
                <c:pt idx="181">
                  <c:v>487.36790594782161</c:v>
                </c:pt>
                <c:pt idx="182">
                  <c:v>480.93760995199517</c:v>
                </c:pt>
                <c:pt idx="183">
                  <c:v>446.05270959326458</c:v>
                </c:pt>
                <c:pt idx="184">
                  <c:v>444.31103996205383</c:v>
                </c:pt>
                <c:pt idx="185">
                  <c:v>448.12789043045183</c:v>
                </c:pt>
                <c:pt idx="186">
                  <c:v>443.75518795209291</c:v>
                </c:pt>
                <c:pt idx="187">
                  <c:v>448.49845843709238</c:v>
                </c:pt>
                <c:pt idx="188">
                  <c:v>451.81882397790434</c:v>
                </c:pt>
                <c:pt idx="189">
                  <c:v>457.76134966344381</c:v>
                </c:pt>
                <c:pt idx="190">
                  <c:v>448.15613519059065</c:v>
                </c:pt>
                <c:pt idx="191">
                  <c:v>445.35305703703426</c:v>
                </c:pt>
                <c:pt idx="192">
                  <c:v>437.56516337984425</c:v>
                </c:pt>
                <c:pt idx="193">
                  <c:v>435.30986342495027</c:v>
                </c:pt>
                <c:pt idx="194">
                  <c:v>435.82747325066362</c:v>
                </c:pt>
                <c:pt idx="195">
                  <c:v>438.89616007453577</c:v>
                </c:pt>
                <c:pt idx="196">
                  <c:v>429.81955965935219</c:v>
                </c:pt>
                <c:pt idx="197">
                  <c:v>432.10035499475782</c:v>
                </c:pt>
                <c:pt idx="198">
                  <c:v>423.41861791160073</c:v>
                </c:pt>
                <c:pt idx="199">
                  <c:v>420.91710044696231</c:v>
                </c:pt>
                <c:pt idx="200">
                  <c:v>428.56880092703295</c:v>
                </c:pt>
                <c:pt idx="201">
                  <c:v>439.08132118628851</c:v>
                </c:pt>
                <c:pt idx="202">
                  <c:v>434.67060118503946</c:v>
                </c:pt>
                <c:pt idx="203">
                  <c:v>420.34551941107134</c:v>
                </c:pt>
                <c:pt idx="204">
                  <c:v>416.20802985237748</c:v>
                </c:pt>
                <c:pt idx="205">
                  <c:v>385.88818826180164</c:v>
                </c:pt>
                <c:pt idx="206">
                  <c:v>377.790990596298</c:v>
                </c:pt>
                <c:pt idx="207">
                  <c:v>374.97457401699239</c:v>
                </c:pt>
                <c:pt idx="208">
                  <c:v>374.03576849055725</c:v>
                </c:pt>
                <c:pt idx="209">
                  <c:v>376.36102926114432</c:v>
                </c:pt>
                <c:pt idx="210">
                  <c:v>382.939665631943</c:v>
                </c:pt>
                <c:pt idx="211">
                  <c:v>383.49116808218957</c:v>
                </c:pt>
                <c:pt idx="212">
                  <c:v>379.35489970534013</c:v>
                </c:pt>
                <c:pt idx="213">
                  <c:v>380.06397428422861</c:v>
                </c:pt>
                <c:pt idx="214">
                  <c:v>373.46130571662746</c:v>
                </c:pt>
                <c:pt idx="215">
                  <c:v>377.86578219672305</c:v>
                </c:pt>
                <c:pt idx="216">
                  <c:v>371.04841860144467</c:v>
                </c:pt>
                <c:pt idx="217">
                  <c:v>369.78452535063462</c:v>
                </c:pt>
                <c:pt idx="218">
                  <c:v>387.73587165707073</c:v>
                </c:pt>
                <c:pt idx="219">
                  <c:v>386.21862697341629</c:v>
                </c:pt>
                <c:pt idx="220">
                  <c:v>390.77036102437972</c:v>
                </c:pt>
                <c:pt idx="221">
                  <c:v>394.16419781676473</c:v>
                </c:pt>
                <c:pt idx="222">
                  <c:v>396.95015533908474</c:v>
                </c:pt>
                <c:pt idx="223">
                  <c:v>398.31169313413619</c:v>
                </c:pt>
                <c:pt idx="224">
                  <c:v>406.52217862550691</c:v>
                </c:pt>
                <c:pt idx="225">
                  <c:v>395.17603033341169</c:v>
                </c:pt>
                <c:pt idx="226">
                  <c:v>385.98976274023761</c:v>
                </c:pt>
                <c:pt idx="227">
                  <c:v>385.98976274023761</c:v>
                </c:pt>
                <c:pt idx="228">
                  <c:v>391.62347487364383</c:v>
                </c:pt>
                <c:pt idx="253" formatCode="General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Graphs!$BV$1</c:f>
              <c:strCache>
                <c:ptCount val="1"/>
                <c:pt idx="0">
                  <c:v>N. Zealand (avg N&amp;S island)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Graphs!$A$107:$A$367</c:f>
              <c:strCache>
                <c:ptCount val="261"/>
                <c:pt idx="0">
                  <c:v>|</c:v>
                </c:pt>
                <c:pt idx="26">
                  <c:v>2009</c:v>
                </c:pt>
                <c:pt idx="52">
                  <c:v>|</c:v>
                </c:pt>
                <c:pt idx="78">
                  <c:v>2010</c:v>
                </c:pt>
                <c:pt idx="104">
                  <c:v>|</c:v>
                </c:pt>
                <c:pt idx="130">
                  <c:v>2011</c:v>
                </c:pt>
                <c:pt idx="156">
                  <c:v>|</c:v>
                </c:pt>
                <c:pt idx="182">
                  <c:v>2012</c:v>
                </c:pt>
                <c:pt idx="208">
                  <c:v>|</c:v>
                </c:pt>
                <c:pt idx="234">
                  <c:v>2013</c:v>
                </c:pt>
                <c:pt idx="260">
                  <c:v>|</c:v>
                </c:pt>
              </c:strCache>
            </c:strRef>
          </c:cat>
          <c:val>
            <c:numRef>
              <c:f>Graphs!$BV$107:$BV$367</c:f>
              <c:numCache>
                <c:formatCode>General</c:formatCode>
                <c:ptCount val="261"/>
                <c:pt idx="98" formatCode="0.00">
                  <c:v>329.29156326627708</c:v>
                </c:pt>
                <c:pt idx="99" formatCode="0.00">
                  <c:v>323.56415567636549</c:v>
                </c:pt>
                <c:pt idx="100" formatCode="0.00">
                  <c:v>322.8888050610758</c:v>
                </c:pt>
                <c:pt idx="101" formatCode="0.00">
                  <c:v>317.8196605146519</c:v>
                </c:pt>
                <c:pt idx="102" formatCode="0.00">
                  <c:v>312.75051596822794</c:v>
                </c:pt>
                <c:pt idx="105" formatCode="0.00">
                  <c:v>316.23002746269214</c:v>
                </c:pt>
                <c:pt idx="106" formatCode="0.00">
                  <c:v>324.54566517598823</c:v>
                </c:pt>
                <c:pt idx="107" formatCode="0.00">
                  <c:v>323.86265712332352</c:v>
                </c:pt>
                <c:pt idx="108" formatCode="0.00">
                  <c:v>320.07991445776349</c:v>
                </c:pt>
                <c:pt idx="109" formatCode="0.00">
                  <c:v>321.26288652514717</c:v>
                </c:pt>
                <c:pt idx="110" formatCode="0.00">
                  <c:v>328.08269320754528</c:v>
                </c:pt>
                <c:pt idx="111" formatCode="0.00">
                  <c:v>324.83735777712332</c:v>
                </c:pt>
                <c:pt idx="112" formatCode="0.00">
                  <c:v>318.99007604723414</c:v>
                </c:pt>
                <c:pt idx="113" formatCode="0.00">
                  <c:v>316.36455083488005</c:v>
                </c:pt>
                <c:pt idx="114" formatCode="0.00">
                  <c:v>312.92237877347179</c:v>
                </c:pt>
                <c:pt idx="115" formatCode="0.00">
                  <c:v>307.71216852016971</c:v>
                </c:pt>
                <c:pt idx="116" formatCode="0.00">
                  <c:v>316.98387805558019</c:v>
                </c:pt>
                <c:pt idx="117" formatCode="0.00">
                  <c:v>324.18596434518196</c:v>
                </c:pt>
                <c:pt idx="118" formatCode="0.00">
                  <c:v>338.08632570220328</c:v>
                </c:pt>
                <c:pt idx="119" formatCode="0.00">
                  <c:v>340.57323320980788</c:v>
                </c:pt>
                <c:pt idx="120" formatCode="0.00">
                  <c:v>348.64664586798028</c:v>
                </c:pt>
                <c:pt idx="121" formatCode="0.00">
                  <c:v>347.66676666355204</c:v>
                </c:pt>
                <c:pt idx="122" formatCode="0.00">
                  <c:v>350.77437490657258</c:v>
                </c:pt>
                <c:pt idx="123" formatCode="0.00">
                  <c:v>386.58164079607099</c:v>
                </c:pt>
                <c:pt idx="124" formatCode="0.00">
                  <c:v>368.63692478088279</c:v>
                </c:pt>
                <c:pt idx="125" formatCode="0.00">
                  <c:v>377.22235016898429</c:v>
                </c:pt>
                <c:pt idx="126" formatCode="0.00">
                  <c:v>377.27735104778151</c:v>
                </c:pt>
                <c:pt idx="127" formatCode="0.00">
                  <c:v>374.59660452118385</c:v>
                </c:pt>
                <c:pt idx="128" formatCode="0.00">
                  <c:v>381.4983781355196</c:v>
                </c:pt>
                <c:pt idx="129" formatCode="0.00">
                  <c:v>386.62416833161438</c:v>
                </c:pt>
                <c:pt idx="130" formatCode="0.00">
                  <c:v>392.5169208924811</c:v>
                </c:pt>
                <c:pt idx="131" formatCode="0.00">
                  <c:v>404.01381958128013</c:v>
                </c:pt>
                <c:pt idx="132" formatCode="0.00">
                  <c:v>413.38004921584758</c:v>
                </c:pt>
                <c:pt idx="133" formatCode="0.00">
                  <c:v>416.01935856723537</c:v>
                </c:pt>
                <c:pt idx="134" formatCode="0.00">
                  <c:v>417.53122861287045</c:v>
                </c:pt>
                <c:pt idx="135" formatCode="0.00">
                  <c:v>415.60181250575971</c:v>
                </c:pt>
                <c:pt idx="136" formatCode="0.00">
                  <c:v>401.32278649295392</c:v>
                </c:pt>
                <c:pt idx="137" formatCode="0.00">
                  <c:v>398.56088987176736</c:v>
                </c:pt>
                <c:pt idx="138" formatCode="0.00">
                  <c:v>397.61922402509197</c:v>
                </c:pt>
                <c:pt idx="139" formatCode="0.00">
                  <c:v>409.49220858068003</c:v>
                </c:pt>
                <c:pt idx="140" formatCode="0.00">
                  <c:v>412.78145639072818</c:v>
                </c:pt>
                <c:pt idx="141" formatCode="0.00">
                  <c:v>416.71314689755184</c:v>
                </c:pt>
                <c:pt idx="142" formatCode="0.00">
                  <c:v>414.8355240001207</c:v>
                </c:pt>
                <c:pt idx="143" formatCode="0.00">
                  <c:v>402.1127188611365</c:v>
                </c:pt>
                <c:pt idx="144" formatCode="0.00">
                  <c:v>401.15303251670684</c:v>
                </c:pt>
                <c:pt idx="145" formatCode="0.00">
                  <c:v>407.93033844836253</c:v>
                </c:pt>
                <c:pt idx="146" formatCode="0.00">
                  <c:v>409.59424308428657</c:v>
                </c:pt>
                <c:pt idx="147" formatCode="0.00">
                  <c:v>409.23948723663602</c:v>
                </c:pt>
                <c:pt idx="148" formatCode="0.00">
                  <c:v>436.7421260808826</c:v>
                </c:pt>
                <c:pt idx="149" formatCode="0.00">
                  <c:v>436.7421260808826</c:v>
                </c:pt>
                <c:pt idx="150" formatCode="0.00">
                  <c:v>436.7421260808826</c:v>
                </c:pt>
                <c:pt idx="151" formatCode="0.00">
                  <c:v>415.71500194975209</c:v>
                </c:pt>
                <c:pt idx="152" formatCode="0.00">
                  <c:v>420.92378549552382</c:v>
                </c:pt>
                <c:pt idx="153" formatCode="0.00">
                  <c:v>419.56521739130426</c:v>
                </c:pt>
                <c:pt idx="154" formatCode="0.00">
                  <c:v>419.98252176365384</c:v>
                </c:pt>
                <c:pt idx="155" formatCode="0.00">
                  <c:v>419.99771686004703</c:v>
                </c:pt>
                <c:pt idx="156" formatCode="0.00">
                  <c:v>412.55695516018807</c:v>
                </c:pt>
                <c:pt idx="157" formatCode="0.00">
                  <c:v>411.5559452325906</c:v>
                </c:pt>
                <c:pt idx="158" formatCode="0.00">
                  <c:v>417.15774455678928</c:v>
                </c:pt>
                <c:pt idx="159" formatCode="0.00">
                  <c:v>413.29495224998641</c:v>
                </c:pt>
                <c:pt idx="160" formatCode="0.00">
                  <c:v>401.0719031328133</c:v>
                </c:pt>
                <c:pt idx="161" formatCode="0.00">
                  <c:v>388.15753954894899</c:v>
                </c:pt>
                <c:pt idx="162" formatCode="0.00">
                  <c:v>376.34238929718589</c:v>
                </c:pt>
                <c:pt idx="163" formatCode="0.00">
                  <c:v>365.31634334981618</c:v>
                </c:pt>
                <c:pt idx="164" formatCode="0.00">
                  <c:v>349.98112461350394</c:v>
                </c:pt>
                <c:pt idx="165" formatCode="0.00">
                  <c:v>347.26888309547479</c:v>
                </c:pt>
                <c:pt idx="166" formatCode="0.00">
                  <c:v>344.01216022252135</c:v>
                </c:pt>
                <c:pt idx="167" formatCode="0.00">
                  <c:v>338.26010874320343</c:v>
                </c:pt>
                <c:pt idx="168" formatCode="0.00">
                  <c:v>333.2317180928145</c:v>
                </c:pt>
                <c:pt idx="169" formatCode="0.00">
                  <c:v>329.84921178889647</c:v>
                </c:pt>
                <c:pt idx="170" formatCode="0.00">
                  <c:v>330.86998104886555</c:v>
                </c:pt>
                <c:pt idx="171" formatCode="0.00">
                  <c:v>334.12775775569889</c:v>
                </c:pt>
                <c:pt idx="172" formatCode="0.00">
                  <c:v>326.69910266349439</c:v>
                </c:pt>
                <c:pt idx="173" formatCode="0.00">
                  <c:v>323.58210799456322</c:v>
                </c:pt>
                <c:pt idx="174" formatCode="0.00">
                  <c:v>314.20105355575066</c:v>
                </c:pt>
                <c:pt idx="175" formatCode="0.00">
                  <c:v>309.1523864090143</c:v>
                </c:pt>
                <c:pt idx="176" formatCode="0.00">
                  <c:v>306.23608017817367</c:v>
                </c:pt>
                <c:pt idx="177" formatCode="0.00">
                  <c:v>304.37253745630449</c:v>
                </c:pt>
                <c:pt idx="178" formatCode="0.00">
                  <c:v>309.12018471260171</c:v>
                </c:pt>
                <c:pt idx="179" formatCode="0.00">
                  <c:v>310.75479930191972</c:v>
                </c:pt>
                <c:pt idx="180" formatCode="0.00">
                  <c:v>323.02114964101384</c:v>
                </c:pt>
                <c:pt idx="181" formatCode="0.00">
                  <c:v>327.44772502916624</c:v>
                </c:pt>
                <c:pt idx="182" formatCode="0.00">
                  <c:v>329.94086157630124</c:v>
                </c:pt>
                <c:pt idx="183" formatCode="0.00">
                  <c:v>334.55434015202218</c:v>
                </c:pt>
                <c:pt idx="184" formatCode="0.00">
                  <c:v>337.93170514850937</c:v>
                </c:pt>
                <c:pt idx="185" formatCode="0.00">
                  <c:v>338.48656307385409</c:v>
                </c:pt>
                <c:pt idx="186" formatCode="0.00">
                  <c:v>333.95699968272334</c:v>
                </c:pt>
                <c:pt idx="187" formatCode="0.00">
                  <c:v>337.71031697351168</c:v>
                </c:pt>
                <c:pt idx="188" formatCode="0.00">
                  <c:v>337.74218816356966</c:v>
                </c:pt>
                <c:pt idx="189" formatCode="0.00">
                  <c:v>335.45959018391113</c:v>
                </c:pt>
                <c:pt idx="190" formatCode="0.00">
                  <c:v>342.8466392420379</c:v>
                </c:pt>
                <c:pt idx="191" formatCode="0.00">
                  <c:v>337.52210443371411</c:v>
                </c:pt>
                <c:pt idx="192" formatCode="0.00">
                  <c:v>339.61367954401521</c:v>
                </c:pt>
                <c:pt idx="193" formatCode="0.00">
                  <c:v>344.91681623658559</c:v>
                </c:pt>
                <c:pt idx="194" formatCode="0.00">
                  <c:v>345.40631880271025</c:v>
                </c:pt>
                <c:pt idx="195" formatCode="0.00">
                  <c:v>347.41278338156553</c:v>
                </c:pt>
                <c:pt idx="196" formatCode="0.00">
                  <c:v>346.37026310732119</c:v>
                </c:pt>
                <c:pt idx="197" formatCode="0.00">
                  <c:v>343.48797452897605</c:v>
                </c:pt>
                <c:pt idx="198" formatCode="0.00">
                  <c:v>340.4455600878569</c:v>
                </c:pt>
                <c:pt idx="199" formatCode="0.00">
                  <c:v>342.03700034226222</c:v>
                </c:pt>
                <c:pt idx="200" formatCode="0.00">
                  <c:v>337.93938952296799</c:v>
                </c:pt>
                <c:pt idx="201" formatCode="0.00">
                  <c:v>332.33857840477481</c:v>
                </c:pt>
                <c:pt idx="202" formatCode="0.00">
                  <c:v>316.89016602809704</c:v>
                </c:pt>
                <c:pt idx="203" formatCode="0.00">
                  <c:v>313.08462139237514</c:v>
                </c:pt>
                <c:pt idx="204" formatCode="0.00">
                  <c:v>304.93048263876318</c:v>
                </c:pt>
                <c:pt idx="205" formatCode="0.00">
                  <c:v>296.29242962061858</c:v>
                </c:pt>
                <c:pt idx="206" formatCode="0.00">
                  <c:v>298.03001012611617</c:v>
                </c:pt>
                <c:pt idx="207" formatCode="0.00">
                  <c:v>292.57073660048621</c:v>
                </c:pt>
                <c:pt idx="208" formatCode="0.00">
                  <c:v>287.69850085754149</c:v>
                </c:pt>
                <c:pt idx="209" formatCode="0.00">
                  <c:v>283.69797560668928</c:v>
                </c:pt>
                <c:pt idx="210" formatCode="0.00">
                  <c:v>285.26278280059842</c:v>
                </c:pt>
                <c:pt idx="211" formatCode="0.00">
                  <c:v>277.08803149735223</c:v>
                </c:pt>
                <c:pt idx="212" formatCode="0.00">
                  <c:v>275.98821028545336</c:v>
                </c:pt>
                <c:pt idx="213" formatCode="0.00">
                  <c:v>262.83468131449496</c:v>
                </c:pt>
                <c:pt idx="214" formatCode="0.00">
                  <c:v>257.46044131986514</c:v>
                </c:pt>
                <c:pt idx="215" formatCode="0.00">
                  <c:v>251.64687149463771</c:v>
                </c:pt>
                <c:pt idx="216" formatCode="0.00">
                  <c:v>253.29505200780653</c:v>
                </c:pt>
                <c:pt idx="217" formatCode="0.00">
                  <c:v>246.84434818218125</c:v>
                </c:pt>
                <c:pt idx="218" formatCode="0.00">
                  <c:v>247.61448836815069</c:v>
                </c:pt>
                <c:pt idx="219" formatCode="0.00">
                  <c:v>246.55455809836894</c:v>
                </c:pt>
                <c:pt idx="220" formatCode="0.00">
                  <c:v>249.00128139890197</c:v>
                </c:pt>
                <c:pt idx="221" formatCode="0.00">
                  <c:v>253.70094383256259</c:v>
                </c:pt>
                <c:pt idx="222" formatCode="0.00">
                  <c:v>254.83771598196529</c:v>
                </c:pt>
                <c:pt idx="223" formatCode="0.00">
                  <c:v>256.84051115702096</c:v>
                </c:pt>
                <c:pt idx="224" formatCode="0.00">
                  <c:v>254.34869145814235</c:v>
                </c:pt>
                <c:pt idx="225" formatCode="0.00">
                  <c:v>256.87954068265856</c:v>
                </c:pt>
                <c:pt idx="226" formatCode="0.00">
                  <c:v>266.24947657376822</c:v>
                </c:pt>
                <c:pt idx="227" formatCode="0.00">
                  <c:v>269.66421343146271</c:v>
                </c:pt>
                <c:pt idx="228" formatCode="0.00">
                  <c:v>265.67060017764243</c:v>
                </c:pt>
                <c:pt idx="25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16480"/>
        <c:axId val="60918400"/>
      </c:lineChart>
      <c:catAx>
        <c:axId val="6091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918400"/>
        <c:crossesAt val="0"/>
        <c:auto val="1"/>
        <c:lblAlgn val="ctr"/>
        <c:lblOffset val="100"/>
        <c:tickLblSkip val="26"/>
        <c:tickMarkSkip val="1"/>
        <c:noMultiLvlLbl val="0"/>
      </c:catAx>
      <c:valAx>
        <c:axId val="60918400"/>
        <c:scaling>
          <c:orientation val="minMax"/>
          <c:max val="625"/>
          <c:min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 / 100kg</a:t>
                </a:r>
              </a:p>
            </c:rich>
          </c:tx>
          <c:layout>
            <c:manualLayout>
              <c:xMode val="edge"/>
              <c:yMode val="edge"/>
              <c:x val="1.7581186351706038E-2"/>
              <c:y val="0.450915157344462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916480"/>
        <c:crosses val="autoZero"/>
        <c:crossBetween val="between"/>
        <c:majorUnit val="100"/>
        <c:minorUnit val="20"/>
      </c:valAx>
      <c:spPr>
        <a:gradFill rotWithShape="0">
          <a:gsLst>
            <a:gs pos="0">
              <a:srgbClr val="FFFFFF"/>
            </a:gs>
            <a:gs pos="100000">
              <a:srgbClr val="FFFF00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8.5549988742131544E-2"/>
          <c:y val="0.91722443815649424"/>
          <c:w val="0.880661501312336"/>
          <c:h val="6.49968753905761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&amp;L&amp;Z&amp;F</c:oddHeader>
    </c:headerFooter>
    <c:pageMargins b="1" l="0.75" r="0.75" t="0.6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Development of the Community average market price for 
Heavy Lamb carcases</a:t>
            </a:r>
          </a:p>
        </c:rich>
      </c:tx>
      <c:layout>
        <c:manualLayout>
          <c:xMode val="edge"/>
          <c:yMode val="edge"/>
          <c:x val="0.15248796147672553"/>
          <c:y val="2.9065794741758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6468699839486"/>
          <c:y val="0.13494827928779099"/>
          <c:w val="0.8362760834670947"/>
          <c:h val="0.77231938300089609"/>
        </c:manualLayout>
      </c:layout>
      <c:lineChart>
        <c:grouping val="standard"/>
        <c:varyColors val="0"/>
        <c:ser>
          <c:idx val="4"/>
          <c:order val="0"/>
          <c:tx>
            <c:v>UK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Graphs!$A$107:$A$367</c:f>
              <c:strCache>
                <c:ptCount val="261"/>
                <c:pt idx="0">
                  <c:v>|</c:v>
                </c:pt>
                <c:pt idx="26">
                  <c:v>2009</c:v>
                </c:pt>
                <c:pt idx="52">
                  <c:v>|</c:v>
                </c:pt>
                <c:pt idx="78">
                  <c:v>2010</c:v>
                </c:pt>
                <c:pt idx="104">
                  <c:v>|</c:v>
                </c:pt>
                <c:pt idx="130">
                  <c:v>2011</c:v>
                </c:pt>
                <c:pt idx="156">
                  <c:v>|</c:v>
                </c:pt>
                <c:pt idx="182">
                  <c:v>2012</c:v>
                </c:pt>
                <c:pt idx="208">
                  <c:v>|</c:v>
                </c:pt>
                <c:pt idx="234">
                  <c:v>2013</c:v>
                </c:pt>
                <c:pt idx="260">
                  <c:v>|</c:v>
                </c:pt>
              </c:strCache>
            </c:strRef>
          </c:cat>
          <c:val>
            <c:numRef>
              <c:f>Graphs!$BO$107:$BO$367</c:f>
              <c:numCache>
                <c:formatCode>0.00</c:formatCode>
                <c:ptCount val="261"/>
                <c:pt idx="0">
                  <c:v>325.57480000000004</c:v>
                </c:pt>
                <c:pt idx="1">
                  <c:v>368.24770000000001</c:v>
                </c:pt>
                <c:pt idx="2">
                  <c:v>385.04500000000002</c:v>
                </c:pt>
                <c:pt idx="3">
                  <c:v>372.2</c:v>
                </c:pt>
                <c:pt idx="4">
                  <c:v>374.0224</c:v>
                </c:pt>
                <c:pt idx="5">
                  <c:v>411.71340000000004</c:v>
                </c:pt>
                <c:pt idx="6">
                  <c:v>416.20609999999999</c:v>
                </c:pt>
                <c:pt idx="7">
                  <c:v>417.9049</c:v>
                </c:pt>
                <c:pt idx="8">
                  <c:v>411.48080000000004</c:v>
                </c:pt>
                <c:pt idx="9">
                  <c:v>409.12909999999999</c:v>
                </c:pt>
                <c:pt idx="10">
                  <c:v>403.01910000000004</c:v>
                </c:pt>
                <c:pt idx="11">
                  <c:v>400.53500000000003</c:v>
                </c:pt>
                <c:pt idx="12">
                  <c:v>418.02070000000003</c:v>
                </c:pt>
                <c:pt idx="13">
                  <c:v>442.93900000000002</c:v>
                </c:pt>
                <c:pt idx="14">
                  <c:v>456.36100000000005</c:v>
                </c:pt>
                <c:pt idx="15">
                  <c:v>463.84500000000003</c:v>
                </c:pt>
                <c:pt idx="16">
                  <c:v>467.2475</c:v>
                </c:pt>
                <c:pt idx="17">
                  <c:v>430.37400000000002</c:v>
                </c:pt>
                <c:pt idx="18">
                  <c:v>454.66320000000002</c:v>
                </c:pt>
                <c:pt idx="19">
                  <c:v>459.5111</c:v>
                </c:pt>
                <c:pt idx="20">
                  <c:v>495.1816</c:v>
                </c:pt>
                <c:pt idx="21">
                  <c:v>493.90190000000001</c:v>
                </c:pt>
                <c:pt idx="22">
                  <c:v>486.96040000000005</c:v>
                </c:pt>
                <c:pt idx="23">
                  <c:v>467.76190000000003</c:v>
                </c:pt>
                <c:pt idx="24">
                  <c:v>434.10860000000002</c:v>
                </c:pt>
                <c:pt idx="25">
                  <c:v>397.00229999999999</c:v>
                </c:pt>
                <c:pt idx="26">
                  <c:v>377.05130000000003</c:v>
                </c:pt>
                <c:pt idx="27">
                  <c:v>357.50400000000002</c:v>
                </c:pt>
                <c:pt idx="28">
                  <c:v>371.04640000000001</c:v>
                </c:pt>
                <c:pt idx="29">
                  <c:v>361.88720000000001</c:v>
                </c:pt>
                <c:pt idx="30">
                  <c:v>357.1515</c:v>
                </c:pt>
                <c:pt idx="31">
                  <c:v>365.63940000000002</c:v>
                </c:pt>
                <c:pt idx="32">
                  <c:v>377.73140000000001</c:v>
                </c:pt>
                <c:pt idx="33">
                  <c:v>374.86670000000004</c:v>
                </c:pt>
                <c:pt idx="34">
                  <c:v>368.72620000000001</c:v>
                </c:pt>
                <c:pt idx="35">
                  <c:v>362.99420000000003</c:v>
                </c:pt>
                <c:pt idx="36">
                  <c:v>363.35490000000004</c:v>
                </c:pt>
                <c:pt idx="37">
                  <c:v>363.79520000000002</c:v>
                </c:pt>
                <c:pt idx="38">
                  <c:v>350.5933</c:v>
                </c:pt>
                <c:pt idx="39">
                  <c:v>333.97180000000003</c:v>
                </c:pt>
                <c:pt idx="40">
                  <c:v>366.95210000000003</c:v>
                </c:pt>
                <c:pt idx="41">
                  <c:v>363.17580000000004</c:v>
                </c:pt>
                <c:pt idx="42">
                  <c:v>340.00120000000004</c:v>
                </c:pt>
                <c:pt idx="43">
                  <c:v>345.08789999999999</c:v>
                </c:pt>
                <c:pt idx="44">
                  <c:v>354.41310000000004</c:v>
                </c:pt>
                <c:pt idx="45">
                  <c:v>370.25940000000003</c:v>
                </c:pt>
                <c:pt idx="46">
                  <c:v>433.93819999999999</c:v>
                </c:pt>
                <c:pt idx="47">
                  <c:v>390.63240000000002</c:v>
                </c:pt>
                <c:pt idx="48">
                  <c:v>401.21320000000003</c:v>
                </c:pt>
                <c:pt idx="49">
                  <c:v>417.44920000000002</c:v>
                </c:pt>
                <c:pt idx="50">
                  <c:v>423.88100000000003</c:v>
                </c:pt>
                <c:pt idx="51">
                  <c:v>422.9479</c:v>
                </c:pt>
                <c:pt idx="52">
                  <c:v>467.59290000000004</c:v>
                </c:pt>
                <c:pt idx="53">
                  <c:v>464.63660000000004</c:v>
                </c:pt>
                <c:pt idx="54">
                  <c:v>484.42440000000005</c:v>
                </c:pt>
                <c:pt idx="55">
                  <c:v>464.96370000000002</c:v>
                </c:pt>
                <c:pt idx="56">
                  <c:v>476.68850000000003</c:v>
                </c:pt>
                <c:pt idx="57">
                  <c:v>479.43770000000001</c:v>
                </c:pt>
                <c:pt idx="58">
                  <c:v>467.52340000000004</c:v>
                </c:pt>
                <c:pt idx="59">
                  <c:v>468.0831</c:v>
                </c:pt>
                <c:pt idx="60">
                  <c:v>459.8064</c:v>
                </c:pt>
                <c:pt idx="61">
                  <c:v>450.92720000000003</c:v>
                </c:pt>
                <c:pt idx="62">
                  <c:v>450.78770000000003</c:v>
                </c:pt>
                <c:pt idx="63">
                  <c:v>454.45840000000004</c:v>
                </c:pt>
                <c:pt idx="64">
                  <c:v>459.9452</c:v>
                </c:pt>
                <c:pt idx="65">
                  <c:v>465.66800000000001</c:v>
                </c:pt>
                <c:pt idx="66">
                  <c:v>493.06260000000003</c:v>
                </c:pt>
                <c:pt idx="67">
                  <c:v>502.35550000000001</c:v>
                </c:pt>
                <c:pt idx="68">
                  <c:v>493.02890000000002</c:v>
                </c:pt>
                <c:pt idx="69">
                  <c:v>494.43080000000003</c:v>
                </c:pt>
                <c:pt idx="70">
                  <c:v>499.34180000000003</c:v>
                </c:pt>
                <c:pt idx="71">
                  <c:v>517.53629999999998</c:v>
                </c:pt>
                <c:pt idx="72">
                  <c:v>508.53230000000002</c:v>
                </c:pt>
                <c:pt idx="73">
                  <c:v>512.82810000000006</c:v>
                </c:pt>
                <c:pt idx="74">
                  <c:v>510.93390000000005</c:v>
                </c:pt>
                <c:pt idx="75">
                  <c:v>505.53090000000003</c:v>
                </c:pt>
                <c:pt idx="76">
                  <c:v>463.0915</c:v>
                </c:pt>
                <c:pt idx="77">
                  <c:v>442.50480000000005</c:v>
                </c:pt>
                <c:pt idx="78">
                  <c:v>437.74280000000005</c:v>
                </c:pt>
                <c:pt idx="79">
                  <c:v>412.22110000000004</c:v>
                </c:pt>
                <c:pt idx="80">
                  <c:v>413.97730000000001</c:v>
                </c:pt>
                <c:pt idx="81">
                  <c:v>420.65280000000001</c:v>
                </c:pt>
                <c:pt idx="82">
                  <c:v>436.51420000000002</c:v>
                </c:pt>
                <c:pt idx="83">
                  <c:v>441.78710000000001</c:v>
                </c:pt>
                <c:pt idx="84">
                  <c:v>452.94760000000002</c:v>
                </c:pt>
                <c:pt idx="85">
                  <c:v>443.19110000000001</c:v>
                </c:pt>
                <c:pt idx="86">
                  <c:v>436.5111</c:v>
                </c:pt>
                <c:pt idx="87">
                  <c:v>438.92320000000001</c:v>
                </c:pt>
                <c:pt idx="88">
                  <c:v>439.9778</c:v>
                </c:pt>
                <c:pt idx="89">
                  <c:v>423.40930000000003</c:v>
                </c:pt>
                <c:pt idx="90">
                  <c:v>418.9547</c:v>
                </c:pt>
                <c:pt idx="91">
                  <c:v>406.17560000000003</c:v>
                </c:pt>
                <c:pt idx="92">
                  <c:v>397.30810000000002</c:v>
                </c:pt>
                <c:pt idx="93">
                  <c:v>396.51620000000003</c:v>
                </c:pt>
                <c:pt idx="94">
                  <c:v>401.44170000000003</c:v>
                </c:pt>
                <c:pt idx="95">
                  <c:v>399.45870000000002</c:v>
                </c:pt>
                <c:pt idx="96">
                  <c:v>410.02379999999999</c:v>
                </c:pt>
                <c:pt idx="97">
                  <c:v>420.44050000000004</c:v>
                </c:pt>
                <c:pt idx="98">
                  <c:v>421.73670000000004</c:v>
                </c:pt>
                <c:pt idx="99">
                  <c:v>423.149</c:v>
                </c:pt>
                <c:pt idx="100">
                  <c:v>440.20550000000003</c:v>
                </c:pt>
                <c:pt idx="101">
                  <c:v>449.9538</c:v>
                </c:pt>
                <c:pt idx="102">
                  <c:v>452.0908</c:v>
                </c:pt>
                <c:pt idx="103">
                  <c:v>463.67160000000001</c:v>
                </c:pt>
                <c:pt idx="104">
                  <c:v>469.97490000000005</c:v>
                </c:pt>
                <c:pt idx="105">
                  <c:v>461.18010000000004</c:v>
                </c:pt>
                <c:pt idx="106">
                  <c:v>461.54220000000004</c:v>
                </c:pt>
                <c:pt idx="107">
                  <c:v>470.8184</c:v>
                </c:pt>
                <c:pt idx="108">
                  <c:v>455.87690000000003</c:v>
                </c:pt>
                <c:pt idx="109">
                  <c:v>458.83700000000005</c:v>
                </c:pt>
                <c:pt idx="110">
                  <c:v>462.43780000000004</c:v>
                </c:pt>
                <c:pt idx="111">
                  <c:v>473.54670000000004</c:v>
                </c:pt>
                <c:pt idx="112">
                  <c:v>476.16130000000004</c:v>
                </c:pt>
                <c:pt idx="113">
                  <c:v>484.93450000000001</c:v>
                </c:pt>
                <c:pt idx="114">
                  <c:v>498.23140000000001</c:v>
                </c:pt>
                <c:pt idx="115">
                  <c:v>517.56910000000005</c:v>
                </c:pt>
                <c:pt idx="116">
                  <c:v>526.46780000000001</c:v>
                </c:pt>
                <c:pt idx="117">
                  <c:v>530.61630000000002</c:v>
                </c:pt>
                <c:pt idx="118">
                  <c:v>550.9846</c:v>
                </c:pt>
                <c:pt idx="119">
                  <c:v>593.58270000000005</c:v>
                </c:pt>
                <c:pt idx="120" formatCode="#,##0.00">
                  <c:v>593.74740000000008</c:v>
                </c:pt>
                <c:pt idx="121" formatCode="#,##0.00">
                  <c:v>588.59249999999997</c:v>
                </c:pt>
                <c:pt idx="122" formatCode="#,##0.00">
                  <c:v>590.36279999999999</c:v>
                </c:pt>
                <c:pt idx="123" formatCode="#,##0.00">
                  <c:v>600.93389999999999</c:v>
                </c:pt>
                <c:pt idx="124" formatCode="#,##0.00">
                  <c:v>634.43169999999998</c:v>
                </c:pt>
                <c:pt idx="125" formatCode="#,##0.00">
                  <c:v>639.67780000000005</c:v>
                </c:pt>
                <c:pt idx="126" formatCode="#,##0.00">
                  <c:v>559.87940000000003</c:v>
                </c:pt>
                <c:pt idx="127" formatCode="#,##0.00">
                  <c:v>533.81849999999997</c:v>
                </c:pt>
                <c:pt idx="128" formatCode="#,##0.00">
                  <c:v>513.279</c:v>
                </c:pt>
                <c:pt idx="129" formatCode="#,##0.00">
                  <c:v>485.21180000000004</c:v>
                </c:pt>
                <c:pt idx="130" formatCode="#,##0.00">
                  <c:v>466.19460000000004</c:v>
                </c:pt>
                <c:pt idx="131" formatCode="#,##0.00">
                  <c:v>472.94920000000002</c:v>
                </c:pt>
                <c:pt idx="132" formatCode="#,##0.00">
                  <c:v>477.4665</c:v>
                </c:pt>
                <c:pt idx="133" formatCode="#,##0.00">
                  <c:v>470.72890000000001</c:v>
                </c:pt>
                <c:pt idx="134" formatCode="#,##0.00">
                  <c:v>464.91950000000003</c:v>
                </c:pt>
                <c:pt idx="135" formatCode="#,##0.00">
                  <c:v>471.70690000000002</c:v>
                </c:pt>
                <c:pt idx="136" formatCode="#,##0.00">
                  <c:v>452.75360000000001</c:v>
                </c:pt>
                <c:pt idx="137" formatCode="#,##0.00">
                  <c:v>452.00080000000003</c:v>
                </c:pt>
                <c:pt idx="138" formatCode="#,##0.00">
                  <c:v>450.16990000000004</c:v>
                </c:pt>
                <c:pt idx="139" formatCode="#,##0.00">
                  <c:v>438.20840000000004</c:v>
                </c:pt>
                <c:pt idx="140" formatCode="#,##0.00">
                  <c:v>441.15380000000005</c:v>
                </c:pt>
                <c:pt idx="141" formatCode="#,##0.00">
                  <c:v>434.68360000000001</c:v>
                </c:pt>
                <c:pt idx="142" formatCode="#,##0.00">
                  <c:v>434.1669</c:v>
                </c:pt>
                <c:pt idx="143" formatCode="#,##0.00">
                  <c:v>431.82680000000005</c:v>
                </c:pt>
                <c:pt idx="144" formatCode="#,##0.00">
                  <c:v>430.76660000000004</c:v>
                </c:pt>
                <c:pt idx="145" formatCode="#,##0.00">
                  <c:v>435.13160000000005</c:v>
                </c:pt>
                <c:pt idx="146" formatCode="#,##0.00">
                  <c:v>445.69130000000001</c:v>
                </c:pt>
                <c:pt idx="147" formatCode="#,##0.00">
                  <c:v>445.17920000000004</c:v>
                </c:pt>
                <c:pt idx="148" formatCode="#,##0.00">
                  <c:v>453.9674</c:v>
                </c:pt>
                <c:pt idx="149" formatCode="#,##0.00">
                  <c:v>461.11750000000001</c:v>
                </c:pt>
                <c:pt idx="150" formatCode="#,##0.00">
                  <c:v>475.74620000000004</c:v>
                </c:pt>
                <c:pt idx="151" formatCode="#,##0.00">
                  <c:v>496.03410000000002</c:v>
                </c:pt>
                <c:pt idx="152" formatCode="#,##0.00">
                  <c:v>506.07350000000002</c:v>
                </c:pt>
                <c:pt idx="153" formatCode="#,##0.00">
                  <c:v>528.39920000000006</c:v>
                </c:pt>
                <c:pt idx="154" formatCode="#,##0.00">
                  <c:v>544.89549999999997</c:v>
                </c:pt>
                <c:pt idx="155" formatCode="#,##0.00">
                  <c:v>535.471</c:v>
                </c:pt>
                <c:pt idx="156" formatCode="#,##0.00">
                  <c:v>543.7663</c:v>
                </c:pt>
                <c:pt idx="157" formatCode="#,##0.00">
                  <c:v>540.2441</c:v>
                </c:pt>
                <c:pt idx="158" formatCode="#,##0.00">
                  <c:v>531.25620000000004</c:v>
                </c:pt>
                <c:pt idx="159" formatCode="#,##0.00">
                  <c:v>523.47890000000007</c:v>
                </c:pt>
                <c:pt idx="160" formatCode="#,##0.00">
                  <c:v>522.20740000000001</c:v>
                </c:pt>
                <c:pt idx="161" formatCode="#,##0.00">
                  <c:v>526.34260000000006</c:v>
                </c:pt>
                <c:pt idx="162" formatCode="#,##0.00">
                  <c:v>525.35649999999998</c:v>
                </c:pt>
                <c:pt idx="163" formatCode="#,##0.00">
                  <c:v>526.78300000000002</c:v>
                </c:pt>
                <c:pt idx="164" formatCode="#,##0.00">
                  <c:v>520.92140000000006</c:v>
                </c:pt>
                <c:pt idx="165" formatCode="#,##0.00">
                  <c:v>520.67280000000005</c:v>
                </c:pt>
                <c:pt idx="166" formatCode="#,##0.00">
                  <c:v>525.55330000000004</c:v>
                </c:pt>
                <c:pt idx="167" formatCode="#,##0.00">
                  <c:v>530.19280000000003</c:v>
                </c:pt>
                <c:pt idx="168" formatCode="#,##0.00">
                  <c:v>547.19950000000006</c:v>
                </c:pt>
                <c:pt idx="169" formatCode="#,##0.00">
                  <c:v>560.85239999999999</c:v>
                </c:pt>
                <c:pt idx="170" formatCode="#,##0.00">
                  <c:v>561.53530000000001</c:v>
                </c:pt>
                <c:pt idx="171" formatCode="#,##0.00">
                  <c:v>562.43430000000001</c:v>
                </c:pt>
                <c:pt idx="172" formatCode="#,##0.00">
                  <c:v>565.22829999999999</c:v>
                </c:pt>
                <c:pt idx="173" formatCode="#,##0.00">
                  <c:v>523.04579999999999</c:v>
                </c:pt>
                <c:pt idx="174" formatCode="#,##0.00">
                  <c:v>511.637</c:v>
                </c:pt>
                <c:pt idx="175" formatCode="#,##0.00">
                  <c:v>533.51300000000003</c:v>
                </c:pt>
                <c:pt idx="176" formatCode="#,##0.00">
                  <c:v>539.93560000000002</c:v>
                </c:pt>
                <c:pt idx="177" formatCode="#,##0.00">
                  <c:v>538.45630000000006</c:v>
                </c:pt>
                <c:pt idx="178" formatCode="#,##0.00">
                  <c:v>493.0154</c:v>
                </c:pt>
                <c:pt idx="179" formatCode="#,##0.00">
                  <c:v>499.16</c:v>
                </c:pt>
                <c:pt idx="180" formatCode="#,##0.00">
                  <c:v>518.23199999999997</c:v>
                </c:pt>
                <c:pt idx="181" formatCode="#,##0.00">
                  <c:v>532.81700000000001</c:v>
                </c:pt>
                <c:pt idx="182" formatCode="#,##0.00">
                  <c:v>528.73140000000001</c:v>
                </c:pt>
                <c:pt idx="183" formatCode="#,##0.00">
                  <c:v>502.5172</c:v>
                </c:pt>
                <c:pt idx="184" formatCode="#,##0.00">
                  <c:v>509.3254</c:v>
                </c:pt>
                <c:pt idx="185" formatCode="#,##0.00">
                  <c:v>533.85159999999996</c:v>
                </c:pt>
                <c:pt idx="186" formatCode="#,##0.00">
                  <c:v>540.1173</c:v>
                </c:pt>
                <c:pt idx="187" formatCode="#,##0.00">
                  <c:v>530.81370000000004</c:v>
                </c:pt>
                <c:pt idx="188" formatCode="#,##0.00">
                  <c:v>505.43450000000001</c:v>
                </c:pt>
                <c:pt idx="189" formatCode="#,##0.00">
                  <c:v>530.3777</c:v>
                </c:pt>
                <c:pt idx="190" formatCode="#,##0.00">
                  <c:v>528.95100000000002</c:v>
                </c:pt>
                <c:pt idx="191" formatCode="#,##0.00">
                  <c:v>518.63919999999996</c:v>
                </c:pt>
                <c:pt idx="192" formatCode="#,##0.00">
                  <c:v>513.07830000000001</c:v>
                </c:pt>
                <c:pt idx="193" formatCode="#,##0.00">
                  <c:v>495.88529999999997</c:v>
                </c:pt>
                <c:pt idx="194" formatCode="#,##0.00">
                  <c:v>475.00299999999999</c:v>
                </c:pt>
                <c:pt idx="195" formatCode="#,##0.00">
                  <c:v>469.53699999999998</c:v>
                </c:pt>
                <c:pt idx="196" formatCode="#,##0.00">
                  <c:v>451.62819999999999</c:v>
                </c:pt>
                <c:pt idx="197" formatCode="#,##0.00">
                  <c:v>447.20589999999999</c:v>
                </c:pt>
                <c:pt idx="198" formatCode="#,##0.00">
                  <c:v>445.65980000000002</c:v>
                </c:pt>
                <c:pt idx="199" formatCode="#,##0.00">
                  <c:v>446.471</c:v>
                </c:pt>
                <c:pt idx="200" formatCode="#,##0.00">
                  <c:v>439.42189999999999</c:v>
                </c:pt>
                <c:pt idx="201" formatCode="#,##0.00">
                  <c:v>447.05470000000003</c:v>
                </c:pt>
                <c:pt idx="202" formatCode="#,##0.00">
                  <c:v>447.21879999999999</c:v>
                </c:pt>
                <c:pt idx="203" formatCode="#,##0.00">
                  <c:v>431.63499999999999</c:v>
                </c:pt>
                <c:pt idx="204" formatCode="#,##0.00">
                  <c:v>433.0573</c:v>
                </c:pt>
                <c:pt idx="205" formatCode="#,##0.00">
                  <c:v>438.20209999999997</c:v>
                </c:pt>
                <c:pt idx="206" formatCode="#,##0.00">
                  <c:v>435.45139999999998</c:v>
                </c:pt>
                <c:pt idx="207" formatCode="#,##0.00">
                  <c:v>414.51819999999998</c:v>
                </c:pt>
                <c:pt idx="208" formatCode="#,##0.00">
                  <c:v>412.69940000000003</c:v>
                </c:pt>
                <c:pt idx="209" formatCode="#,##0.00">
                  <c:v>407.6703</c:v>
                </c:pt>
                <c:pt idx="210" formatCode="#,##0.00">
                  <c:v>406.34050000000002</c:v>
                </c:pt>
                <c:pt idx="211" formatCode="#,##0.00">
                  <c:v>390.50700000000001</c:v>
                </c:pt>
                <c:pt idx="212" formatCode="#,##0.00">
                  <c:v>392.9846</c:v>
                </c:pt>
                <c:pt idx="213" formatCode="#,##0.00">
                  <c:v>386.65620000000001</c:v>
                </c:pt>
                <c:pt idx="214" formatCode="#,##0.00">
                  <c:v>400.63099999999997</c:v>
                </c:pt>
                <c:pt idx="215" formatCode="#,##0.00">
                  <c:v>416.86290000000002</c:v>
                </c:pt>
                <c:pt idx="216" formatCode="#,##0.00">
                  <c:v>418.5976</c:v>
                </c:pt>
                <c:pt idx="217" formatCode="#,##0.00">
                  <c:v>426.8365</c:v>
                </c:pt>
                <c:pt idx="218" formatCode="#,##0.00">
                  <c:v>462.22699999999998</c:v>
                </c:pt>
                <c:pt idx="219" formatCode="#,##0.00">
                  <c:v>492.38099999999997</c:v>
                </c:pt>
                <c:pt idx="220" formatCode="#,##0.00">
                  <c:v>528.45320000000004</c:v>
                </c:pt>
                <c:pt idx="221" formatCode="#,##0.00">
                  <c:v>527.72069999999997</c:v>
                </c:pt>
                <c:pt idx="222" formatCode="#,##0.00">
                  <c:v>533.50199999999995</c:v>
                </c:pt>
                <c:pt idx="223" formatCode="#,##0.00">
                  <c:v>548.95100000000002</c:v>
                </c:pt>
                <c:pt idx="224" formatCode="#,##0.00">
                  <c:v>530.76580000000001</c:v>
                </c:pt>
                <c:pt idx="225" formatCode="#,##0.00">
                  <c:v>539.35829999999999</c:v>
                </c:pt>
                <c:pt idx="226" formatCode="#,##0.00">
                  <c:v>555.71360000000004</c:v>
                </c:pt>
                <c:pt idx="227" formatCode="#,##0.00">
                  <c:v>573.73569999999995</c:v>
                </c:pt>
                <c:pt idx="228" formatCode="#,##0.00">
                  <c:v>587.95529999999997</c:v>
                </c:pt>
                <c:pt idx="229" formatCode="#,##0.00">
                  <c:v>583.31380000000001</c:v>
                </c:pt>
                <c:pt idx="253" formatCode="General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Heavy lambEU 27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Graphs!$A$107:$A$367</c:f>
              <c:strCache>
                <c:ptCount val="261"/>
                <c:pt idx="0">
                  <c:v>|</c:v>
                </c:pt>
                <c:pt idx="26">
                  <c:v>2009</c:v>
                </c:pt>
                <c:pt idx="52">
                  <c:v>|</c:v>
                </c:pt>
                <c:pt idx="78">
                  <c:v>2010</c:v>
                </c:pt>
                <c:pt idx="104">
                  <c:v>|</c:v>
                </c:pt>
                <c:pt idx="130">
                  <c:v>2011</c:v>
                </c:pt>
                <c:pt idx="156">
                  <c:v>|</c:v>
                </c:pt>
                <c:pt idx="182">
                  <c:v>2012</c:v>
                </c:pt>
                <c:pt idx="208">
                  <c:v>|</c:v>
                </c:pt>
                <c:pt idx="234">
                  <c:v>2013</c:v>
                </c:pt>
                <c:pt idx="260">
                  <c:v>|</c:v>
                </c:pt>
              </c:strCache>
            </c:strRef>
          </c:cat>
          <c:val>
            <c:numRef>
              <c:f>Graphs!$D$107:$D$367</c:f>
              <c:numCache>
                <c:formatCode>0.00</c:formatCode>
                <c:ptCount val="261"/>
                <c:pt idx="0">
                  <c:v>384.48810000000003</c:v>
                </c:pt>
                <c:pt idx="1">
                  <c:v>401.0616</c:v>
                </c:pt>
                <c:pt idx="2">
                  <c:v>408.08850000000001</c:v>
                </c:pt>
                <c:pt idx="3">
                  <c:v>402.2414</c:v>
                </c:pt>
                <c:pt idx="4">
                  <c:v>403.2285</c:v>
                </c:pt>
                <c:pt idx="5">
                  <c:v>416.95749999999998</c:v>
                </c:pt>
                <c:pt idx="6">
                  <c:v>416.6549</c:v>
                </c:pt>
                <c:pt idx="7">
                  <c:v>415.87900000000002</c:v>
                </c:pt>
                <c:pt idx="8">
                  <c:v>412.03210000000001</c:v>
                </c:pt>
                <c:pt idx="9">
                  <c:v>410.98850000000004</c:v>
                </c:pt>
                <c:pt idx="10">
                  <c:v>407.82350000000002</c:v>
                </c:pt>
                <c:pt idx="11">
                  <c:v>408.63470000000001</c:v>
                </c:pt>
                <c:pt idx="12">
                  <c:v>420.79349999999999</c:v>
                </c:pt>
                <c:pt idx="13">
                  <c:v>436.87330000000003</c:v>
                </c:pt>
                <c:pt idx="14">
                  <c:v>442.45610000000005</c:v>
                </c:pt>
                <c:pt idx="15">
                  <c:v>444.7978</c:v>
                </c:pt>
                <c:pt idx="16">
                  <c:v>447.16770000000002</c:v>
                </c:pt>
                <c:pt idx="17">
                  <c:v>425.92150000000004</c:v>
                </c:pt>
                <c:pt idx="18">
                  <c:v>437.06280000000004</c:v>
                </c:pt>
                <c:pt idx="19">
                  <c:v>440.80720000000002</c:v>
                </c:pt>
                <c:pt idx="20">
                  <c:v>456.62370000000004</c:v>
                </c:pt>
                <c:pt idx="21">
                  <c:v>453.96110000000004</c:v>
                </c:pt>
                <c:pt idx="22">
                  <c:v>448.572</c:v>
                </c:pt>
                <c:pt idx="23">
                  <c:v>441.58570000000003</c:v>
                </c:pt>
                <c:pt idx="24">
                  <c:v>422.26030000000003</c:v>
                </c:pt>
                <c:pt idx="25">
                  <c:v>403.9264</c:v>
                </c:pt>
                <c:pt idx="26">
                  <c:v>392.6026</c:v>
                </c:pt>
                <c:pt idx="27">
                  <c:v>383.82070000000004</c:v>
                </c:pt>
                <c:pt idx="28">
                  <c:v>389.5489</c:v>
                </c:pt>
                <c:pt idx="29">
                  <c:v>384.73180000000002</c:v>
                </c:pt>
                <c:pt idx="30">
                  <c:v>379.9581</c:v>
                </c:pt>
                <c:pt idx="31">
                  <c:v>382.59590000000003</c:v>
                </c:pt>
                <c:pt idx="32">
                  <c:v>388.4871</c:v>
                </c:pt>
                <c:pt idx="33">
                  <c:v>388.11760000000004</c:v>
                </c:pt>
                <c:pt idx="34">
                  <c:v>387.75550000000004</c:v>
                </c:pt>
                <c:pt idx="35">
                  <c:v>387.32370000000003</c:v>
                </c:pt>
                <c:pt idx="36">
                  <c:v>388.3877</c:v>
                </c:pt>
                <c:pt idx="37">
                  <c:v>390.4239</c:v>
                </c:pt>
                <c:pt idx="38">
                  <c:v>385.88420000000002</c:v>
                </c:pt>
                <c:pt idx="39">
                  <c:v>372.88420000000002</c:v>
                </c:pt>
                <c:pt idx="40">
                  <c:v>386.53739999999999</c:v>
                </c:pt>
                <c:pt idx="41">
                  <c:v>394.78050000000002</c:v>
                </c:pt>
                <c:pt idx="42">
                  <c:v>378.11920000000003</c:v>
                </c:pt>
                <c:pt idx="43">
                  <c:v>380.1721</c:v>
                </c:pt>
                <c:pt idx="44">
                  <c:v>384.25120000000004</c:v>
                </c:pt>
                <c:pt idx="45">
                  <c:v>394.01830000000001</c:v>
                </c:pt>
                <c:pt idx="46">
                  <c:v>425.49460000000005</c:v>
                </c:pt>
                <c:pt idx="47">
                  <c:v>409.9785</c:v>
                </c:pt>
                <c:pt idx="48">
                  <c:v>411.45510000000002</c:v>
                </c:pt>
                <c:pt idx="49">
                  <c:v>422.52880000000005</c:v>
                </c:pt>
                <c:pt idx="50">
                  <c:v>427.09249999999997</c:v>
                </c:pt>
                <c:pt idx="51">
                  <c:v>429.76170000000002</c:v>
                </c:pt>
                <c:pt idx="52">
                  <c:v>449.19970000000001</c:v>
                </c:pt>
                <c:pt idx="53">
                  <c:v>446.57730000000004</c:v>
                </c:pt>
                <c:pt idx="54">
                  <c:v>455.99370000000005</c:v>
                </c:pt>
                <c:pt idx="55">
                  <c:v>443.41450000000003</c:v>
                </c:pt>
                <c:pt idx="56">
                  <c:v>444.6157</c:v>
                </c:pt>
                <c:pt idx="57">
                  <c:v>444.35970000000003</c:v>
                </c:pt>
                <c:pt idx="58">
                  <c:v>438.92270000000002</c:v>
                </c:pt>
                <c:pt idx="59">
                  <c:v>434.66540000000003</c:v>
                </c:pt>
                <c:pt idx="60">
                  <c:v>435.92060000000004</c:v>
                </c:pt>
                <c:pt idx="61">
                  <c:v>432.10580000000004</c:v>
                </c:pt>
                <c:pt idx="62">
                  <c:v>434.50290000000001</c:v>
                </c:pt>
                <c:pt idx="63">
                  <c:v>441.2885</c:v>
                </c:pt>
                <c:pt idx="64">
                  <c:v>446.3931</c:v>
                </c:pt>
                <c:pt idx="65">
                  <c:v>452.27360000000004</c:v>
                </c:pt>
                <c:pt idx="66">
                  <c:v>464.60930000000002</c:v>
                </c:pt>
                <c:pt idx="67">
                  <c:v>467.89450000000005</c:v>
                </c:pt>
                <c:pt idx="68">
                  <c:v>461.9391</c:v>
                </c:pt>
                <c:pt idx="69">
                  <c:v>462.04180000000002</c:v>
                </c:pt>
                <c:pt idx="70">
                  <c:v>461.49630000000002</c:v>
                </c:pt>
                <c:pt idx="71">
                  <c:v>468.18870000000004</c:v>
                </c:pt>
                <c:pt idx="72">
                  <c:v>464.81890000000004</c:v>
                </c:pt>
                <c:pt idx="73">
                  <c:v>461.47110000000004</c:v>
                </c:pt>
                <c:pt idx="74">
                  <c:v>460.3553</c:v>
                </c:pt>
                <c:pt idx="75">
                  <c:v>456.97110000000004</c:v>
                </c:pt>
                <c:pt idx="76">
                  <c:v>436.92750000000001</c:v>
                </c:pt>
                <c:pt idx="77">
                  <c:v>423.64120000000003</c:v>
                </c:pt>
                <c:pt idx="78">
                  <c:v>420.19330000000002</c:v>
                </c:pt>
                <c:pt idx="79">
                  <c:v>408.52960000000002</c:v>
                </c:pt>
                <c:pt idx="80">
                  <c:v>410.06960000000004</c:v>
                </c:pt>
                <c:pt idx="81" formatCode="#,##0.00">
                  <c:v>412.25230000000005</c:v>
                </c:pt>
                <c:pt idx="82" formatCode="#,##0.00">
                  <c:v>420.26130000000001</c:v>
                </c:pt>
                <c:pt idx="83" formatCode="#,##0.00">
                  <c:v>423.28700000000003</c:v>
                </c:pt>
                <c:pt idx="84" formatCode="#,##0.00">
                  <c:v>430.50060000000002</c:v>
                </c:pt>
                <c:pt idx="85" formatCode="#,##0.00">
                  <c:v>427.05670000000003</c:v>
                </c:pt>
                <c:pt idx="86" formatCode="#,##0.00">
                  <c:v>425.21710000000002</c:v>
                </c:pt>
                <c:pt idx="87" formatCode="#,##0.00">
                  <c:v>428.1336</c:v>
                </c:pt>
                <c:pt idx="88" formatCode="#,##0.00">
                  <c:v>428.86310000000003</c:v>
                </c:pt>
                <c:pt idx="89" formatCode="#,##0.00">
                  <c:v>421.00350000000003</c:v>
                </c:pt>
                <c:pt idx="90" formatCode="#,##0.00">
                  <c:v>418.6112</c:v>
                </c:pt>
                <c:pt idx="91" formatCode="#,##0.00">
                  <c:v>413.52930000000003</c:v>
                </c:pt>
                <c:pt idx="92" formatCode="#,##0.00">
                  <c:v>405.9667</c:v>
                </c:pt>
                <c:pt idx="93" formatCode="#,##0.00">
                  <c:v>406.6123</c:v>
                </c:pt>
                <c:pt idx="94" formatCode="#,##0.00">
                  <c:v>410.69080000000002</c:v>
                </c:pt>
                <c:pt idx="95" formatCode="#,##0.00">
                  <c:v>411.06950000000001</c:v>
                </c:pt>
                <c:pt idx="96" formatCode="#,##0.00">
                  <c:v>416.9194</c:v>
                </c:pt>
                <c:pt idx="97" formatCode="#,##0.00">
                  <c:v>425.10250000000002</c:v>
                </c:pt>
                <c:pt idx="98" formatCode="#,##0.00">
                  <c:v>427.06360000000001</c:v>
                </c:pt>
                <c:pt idx="99" formatCode="#,##0.00">
                  <c:v>427.12620000000004</c:v>
                </c:pt>
                <c:pt idx="100" formatCode="#,##0.00">
                  <c:v>437.36080000000004</c:v>
                </c:pt>
                <c:pt idx="101" formatCode="#,##0.00">
                  <c:v>440.12510000000003</c:v>
                </c:pt>
                <c:pt idx="102" formatCode="#,##0.00">
                  <c:v>445.44</c:v>
                </c:pt>
                <c:pt idx="103" formatCode="#,##0.00">
                  <c:v>451.46690000000001</c:v>
                </c:pt>
                <c:pt idx="104" formatCode="#,##0.00">
                  <c:v>450.61080000000004</c:v>
                </c:pt>
                <c:pt idx="105" formatCode="#,##0.00">
                  <c:v>463.91580000000005</c:v>
                </c:pt>
                <c:pt idx="106" formatCode="#,##0.00">
                  <c:v>461.4178</c:v>
                </c:pt>
                <c:pt idx="107" formatCode="#,##0.00">
                  <c:v>464.76580000000001</c:v>
                </c:pt>
                <c:pt idx="108" formatCode="#,##0.00">
                  <c:v>456.00130000000001</c:v>
                </c:pt>
                <c:pt idx="109" formatCode="#,##0.00">
                  <c:v>458.65790000000004</c:v>
                </c:pt>
                <c:pt idx="110" formatCode="#,##0.00">
                  <c:v>461.83770000000004</c:v>
                </c:pt>
                <c:pt idx="111" formatCode="#,##0.00">
                  <c:v>469.7099</c:v>
                </c:pt>
                <c:pt idx="112" formatCode="#,##0.00">
                  <c:v>481.61660000000001</c:v>
                </c:pt>
                <c:pt idx="113" formatCode="#,##0.00">
                  <c:v>478.80580000000003</c:v>
                </c:pt>
                <c:pt idx="114" formatCode="#,##0.00">
                  <c:v>488.23270000000002</c:v>
                </c:pt>
                <c:pt idx="115" formatCode="#,##0.00">
                  <c:v>501.06350000000003</c:v>
                </c:pt>
                <c:pt idx="116" formatCode="#,##0.00">
                  <c:v>508.983</c:v>
                </c:pt>
                <c:pt idx="117" formatCode="#,##0.00">
                  <c:v>514.13880000000006</c:v>
                </c:pt>
                <c:pt idx="118" formatCode="#,##0.00">
                  <c:v>528.78050000000007</c:v>
                </c:pt>
                <c:pt idx="119" formatCode="#,##0.00">
                  <c:v>556.22739999999999</c:v>
                </c:pt>
                <c:pt idx="120" formatCode="#,##0.00">
                  <c:v>559.21490000000006</c:v>
                </c:pt>
                <c:pt idx="121" formatCode="#,##0.00">
                  <c:v>555.9461</c:v>
                </c:pt>
                <c:pt idx="122" formatCode="#,##0.00">
                  <c:v>558.37470000000008</c:v>
                </c:pt>
                <c:pt idx="123" formatCode="#,##0.00">
                  <c:v>562.92899999999997</c:v>
                </c:pt>
                <c:pt idx="124" formatCode="#,##0.00">
                  <c:v>577.29489999999998</c:v>
                </c:pt>
                <c:pt idx="125" formatCode="#,##0.00">
                  <c:v>576.47130000000004</c:v>
                </c:pt>
                <c:pt idx="126" formatCode="#,##0.00">
                  <c:v>533.11990000000003</c:v>
                </c:pt>
                <c:pt idx="127" formatCode="#,##0.00">
                  <c:v>517.53960000000006</c:v>
                </c:pt>
                <c:pt idx="128" formatCode="#,##0.00">
                  <c:v>504.09430000000003</c:v>
                </c:pt>
                <c:pt idx="129" formatCode="#,##0.00">
                  <c:v>486.47750000000002</c:v>
                </c:pt>
                <c:pt idx="130" formatCode="#,##0.00">
                  <c:v>473.43080000000003</c:v>
                </c:pt>
                <c:pt idx="131" formatCode="#,##0.00">
                  <c:v>476.75110000000001</c:v>
                </c:pt>
                <c:pt idx="132" formatCode="#,##0.00">
                  <c:v>477.65140000000002</c:v>
                </c:pt>
                <c:pt idx="133" formatCode="#,##0.00">
                  <c:v>473.11760000000004</c:v>
                </c:pt>
                <c:pt idx="134" formatCode="#,##0.00">
                  <c:v>469.74870000000004</c:v>
                </c:pt>
                <c:pt idx="135" formatCode="#,##0.00">
                  <c:v>473.12569999999999</c:v>
                </c:pt>
                <c:pt idx="136" formatCode="#,##0.00">
                  <c:v>463.78250000000003</c:v>
                </c:pt>
                <c:pt idx="137" formatCode="#,##0.00">
                  <c:v>463.13650000000001</c:v>
                </c:pt>
                <c:pt idx="138" formatCode="#,##0.00">
                  <c:v>464.77800000000002</c:v>
                </c:pt>
                <c:pt idx="139" formatCode="#,##0.00">
                  <c:v>459.0444</c:v>
                </c:pt>
                <c:pt idx="140" formatCode="#,##0.00">
                  <c:v>460.77460000000002</c:v>
                </c:pt>
                <c:pt idx="141" formatCode="#,##0.00">
                  <c:v>458.27499999999998</c:v>
                </c:pt>
                <c:pt idx="142" formatCode="#,##0.00">
                  <c:v>457.69580000000002</c:v>
                </c:pt>
                <c:pt idx="143" formatCode="#,##0.00">
                  <c:v>456.48420000000004</c:v>
                </c:pt>
                <c:pt idx="144" formatCode="#,##0.00">
                  <c:v>458.85120000000001</c:v>
                </c:pt>
                <c:pt idx="145" formatCode="#,##0.00">
                  <c:v>461.61560000000003</c:v>
                </c:pt>
                <c:pt idx="146" formatCode="#,##0.00">
                  <c:v>469.6832</c:v>
                </c:pt>
                <c:pt idx="147" formatCode="#,##0.00">
                  <c:v>470.51740000000001</c:v>
                </c:pt>
                <c:pt idx="148" formatCode="#,##0.00">
                  <c:v>476.7851</c:v>
                </c:pt>
                <c:pt idx="149" formatCode="#,##0.00">
                  <c:v>481.26240000000001</c:v>
                </c:pt>
                <c:pt idx="150" formatCode="#,##0.00">
                  <c:v>488.79680000000002</c:v>
                </c:pt>
                <c:pt idx="151" formatCode="#,##0.00">
                  <c:v>499.00470000000001</c:v>
                </c:pt>
                <c:pt idx="152" formatCode="#,##0.00">
                  <c:v>505.2482</c:v>
                </c:pt>
                <c:pt idx="153" formatCode="#,##0.00">
                  <c:v>517.96680000000003</c:v>
                </c:pt>
                <c:pt idx="154" formatCode="#,##0.00">
                  <c:v>526.01170000000002</c:v>
                </c:pt>
                <c:pt idx="155" formatCode="#,##0.00">
                  <c:v>524.38850000000002</c:v>
                </c:pt>
                <c:pt idx="156" formatCode="#,##0.00">
                  <c:v>529.52650000000006</c:v>
                </c:pt>
                <c:pt idx="157" formatCode="#,##0.00">
                  <c:v>525.71469999999999</c:v>
                </c:pt>
                <c:pt idx="158" formatCode="#,##0.00">
                  <c:v>518.92529999999999</c:v>
                </c:pt>
                <c:pt idx="159" formatCode="#,##0.00">
                  <c:v>513.82380000000001</c:v>
                </c:pt>
                <c:pt idx="160" formatCode="#,##0.00">
                  <c:v>512.351</c:v>
                </c:pt>
                <c:pt idx="161" formatCode="#,##0.00">
                  <c:v>514.71379999999999</c:v>
                </c:pt>
                <c:pt idx="162" formatCode="#,##0.00">
                  <c:v>513.9556</c:v>
                </c:pt>
                <c:pt idx="163" formatCode="#,##0.00">
                  <c:v>512.46210000000008</c:v>
                </c:pt>
                <c:pt idx="164" formatCode="#,##0.00">
                  <c:v>509.81690000000003</c:v>
                </c:pt>
                <c:pt idx="165" formatCode="#,##0.00">
                  <c:v>511.66110000000003</c:v>
                </c:pt>
                <c:pt idx="166" formatCode="#,##0.00">
                  <c:v>514.59960000000001</c:v>
                </c:pt>
                <c:pt idx="167" formatCode="#,##0.00">
                  <c:v>520.0856</c:v>
                </c:pt>
                <c:pt idx="168" formatCode="#,##0.00">
                  <c:v>530.59220000000005</c:v>
                </c:pt>
                <c:pt idx="169" formatCode="#,##0.00">
                  <c:v>540.58609999999999</c:v>
                </c:pt>
                <c:pt idx="170" formatCode="#,##0.00">
                  <c:v>542.89850000000001</c:v>
                </c:pt>
                <c:pt idx="171" formatCode="#,##0.00">
                  <c:v>542.63130000000001</c:v>
                </c:pt>
                <c:pt idx="172" formatCode="#,##0.00">
                  <c:v>539.74540000000002</c:v>
                </c:pt>
                <c:pt idx="173" formatCode="#,##0.00">
                  <c:v>521.23950000000002</c:v>
                </c:pt>
                <c:pt idx="174" formatCode="#,##0.00">
                  <c:v>511.6438</c:v>
                </c:pt>
                <c:pt idx="175" formatCode="#,##0.00">
                  <c:v>519.78530000000001</c:v>
                </c:pt>
                <c:pt idx="176" formatCode="#,##0.00">
                  <c:v>521.03750000000002</c:v>
                </c:pt>
                <c:pt idx="177" formatCode="#,##0.00">
                  <c:v>516.36990000000003</c:v>
                </c:pt>
                <c:pt idx="178" formatCode="#,##0.00">
                  <c:v>491.72030000000001</c:v>
                </c:pt>
                <c:pt idx="179" formatCode="#,##0.00">
                  <c:v>491.3503</c:v>
                </c:pt>
                <c:pt idx="180" formatCode="#,##0.00">
                  <c:v>500.20660000000004</c:v>
                </c:pt>
                <c:pt idx="181" formatCode="#,##0.00">
                  <c:v>506.21140000000003</c:v>
                </c:pt>
                <c:pt idx="182" formatCode="#,##0.00">
                  <c:v>503.101</c:v>
                </c:pt>
                <c:pt idx="183" formatCode="#,##0.00">
                  <c:v>489.87020000000001</c:v>
                </c:pt>
                <c:pt idx="184" formatCode="#,##0.00">
                  <c:v>493.67149999999998</c:v>
                </c:pt>
                <c:pt idx="185" formatCode="#,##0.00">
                  <c:v>506.48630000000003</c:v>
                </c:pt>
                <c:pt idx="186" formatCode="#,##0.00">
                  <c:v>511.1069</c:v>
                </c:pt>
                <c:pt idx="187" formatCode="#,##0.00">
                  <c:v>507.38490000000002</c:v>
                </c:pt>
                <c:pt idx="188" formatCode="#,##0.00">
                  <c:v>494.08499999999998</c:v>
                </c:pt>
                <c:pt idx="189" formatCode="#,##0.00">
                  <c:v>509.47250000000003</c:v>
                </c:pt>
                <c:pt idx="190" formatCode="#,##0.00">
                  <c:v>510.64260000000002</c:v>
                </c:pt>
                <c:pt idx="191" formatCode="#,##0.00">
                  <c:v>505.78320000000002</c:v>
                </c:pt>
                <c:pt idx="192" formatCode="#,##0.00">
                  <c:v>502.05309999999997</c:v>
                </c:pt>
                <c:pt idx="193" formatCode="#,##0.00">
                  <c:v>493.88569999999999</c:v>
                </c:pt>
                <c:pt idx="194" formatCode="#,##0.00">
                  <c:v>484.41629999999998</c:v>
                </c:pt>
                <c:pt idx="195" formatCode="#,##0.00">
                  <c:v>483.06400000000002</c:v>
                </c:pt>
                <c:pt idx="196" formatCode="#,##0.00">
                  <c:v>474.6035</c:v>
                </c:pt>
                <c:pt idx="197" formatCode="#,##0.00">
                  <c:v>474.87619999999998</c:v>
                </c:pt>
                <c:pt idx="198" formatCode="#,##0.00">
                  <c:v>473.99029999999999</c:v>
                </c:pt>
                <c:pt idx="199" formatCode="#,##0.00">
                  <c:v>470.24990000000003</c:v>
                </c:pt>
                <c:pt idx="200" formatCode="#,##0.00">
                  <c:v>469.75479999999999</c:v>
                </c:pt>
                <c:pt idx="201" formatCode="#,##0.00">
                  <c:v>470.47699999999998</c:v>
                </c:pt>
                <c:pt idx="202" formatCode="#,##0.00">
                  <c:v>469.59280000000001</c:v>
                </c:pt>
                <c:pt idx="203" formatCode="#,##0.00">
                  <c:v>462.42919999999998</c:v>
                </c:pt>
                <c:pt idx="204" formatCode="#,##0.00">
                  <c:v>462.49869999999999</c:v>
                </c:pt>
                <c:pt idx="205" formatCode="#,##0.00">
                  <c:v>463.33370000000002</c:v>
                </c:pt>
                <c:pt idx="206" formatCode="#,##0.00">
                  <c:v>462.97899999999998</c:v>
                </c:pt>
                <c:pt idx="207" formatCode="#,##0.00">
                  <c:v>453.4271</c:v>
                </c:pt>
                <c:pt idx="208" formatCode="#,##0.00">
                  <c:v>453.4246</c:v>
                </c:pt>
                <c:pt idx="209" formatCode="#,##0.00">
                  <c:v>445.24187814000004</c:v>
                </c:pt>
                <c:pt idx="210" formatCode="#,##0.00">
                  <c:v>437.79851387999997</c:v>
                </c:pt>
                <c:pt idx="211" formatCode="#,##0.00">
                  <c:v>426.58709961</c:v>
                </c:pt>
                <c:pt idx="212" formatCode="#,##0.00">
                  <c:v>428.15721286000002</c:v>
                </c:pt>
                <c:pt idx="213" formatCode="#,##0.00">
                  <c:v>419.55182870000004</c:v>
                </c:pt>
                <c:pt idx="214" formatCode="#,##0.00">
                  <c:v>428.55780142000003</c:v>
                </c:pt>
                <c:pt idx="215" formatCode="#,##0.00">
                  <c:v>431.62529814000004</c:v>
                </c:pt>
                <c:pt idx="216" formatCode="#,##0.00">
                  <c:v>434.45061171999993</c:v>
                </c:pt>
                <c:pt idx="217" formatCode="#,##0.00">
                  <c:v>439.34204044000001</c:v>
                </c:pt>
                <c:pt idx="218" formatCode="#,##0.00">
                  <c:v>461.13456214000001</c:v>
                </c:pt>
                <c:pt idx="219" formatCode="#,##0.00">
                  <c:v>482.16622633007779</c:v>
                </c:pt>
                <c:pt idx="220" formatCode="#,##0.00">
                  <c:v>507.00261644255517</c:v>
                </c:pt>
                <c:pt idx="221" formatCode="#,##0.00">
                  <c:v>510.02051001444511</c:v>
                </c:pt>
                <c:pt idx="222" formatCode="#,##0.00">
                  <c:v>513.50945069047577</c:v>
                </c:pt>
                <c:pt idx="223" formatCode="#,##0.00">
                  <c:v>523.58208494473456</c:v>
                </c:pt>
                <c:pt idx="224" formatCode="#,##0.00">
                  <c:v>516.55992155915885</c:v>
                </c:pt>
                <c:pt idx="225" formatCode="#,##0.00">
                  <c:v>519.25870148816887</c:v>
                </c:pt>
                <c:pt idx="226" formatCode="#,##0.00">
                  <c:v>529.56008413000006</c:v>
                </c:pt>
                <c:pt idx="227" formatCode="#,##0.00">
                  <c:v>535.86338658999989</c:v>
                </c:pt>
                <c:pt idx="228" formatCode="#,##0.00">
                  <c:v>543.93646467146141</c:v>
                </c:pt>
                <c:pt idx="229" formatCode="#,##0.00">
                  <c:v>562.41238872014492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44384"/>
        <c:axId val="60945920"/>
      </c:lineChart>
      <c:catAx>
        <c:axId val="6094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945920"/>
        <c:crossesAt val="0"/>
        <c:auto val="1"/>
        <c:lblAlgn val="ctr"/>
        <c:lblOffset val="100"/>
        <c:tickLblSkip val="26"/>
        <c:tickMarkSkip val="1"/>
        <c:noMultiLvlLbl val="0"/>
      </c:catAx>
      <c:valAx>
        <c:axId val="60945920"/>
        <c:scaling>
          <c:orientation val="minMax"/>
          <c:max val="649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€</a:t>
                </a:r>
                <a:r>
                  <a:rPr lang="en-GB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uro / 100kg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8.0256821829855531E-3"/>
              <c:y val="0.433910538725032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944384"/>
        <c:crosses val="autoZero"/>
        <c:crossBetween val="between"/>
        <c:majorUnit val="100"/>
        <c:minorUnit val="20"/>
      </c:valAx>
      <c:spPr>
        <a:gradFill rotWithShape="0">
          <a:gsLst>
            <a:gs pos="0">
              <a:srgbClr val="FFFFFF"/>
            </a:gs>
            <a:gs pos="100000">
              <a:srgbClr val="FFFF00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57463884430176571"/>
          <c:y val="0.69757885137239206"/>
          <c:w val="0.26163723916532911"/>
          <c:h val="0.1183393389385648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5000000000000004" l="0.75" r="0.75" t="0.67" header="0.5" footer="0.5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Developmet of the Cypriotic average market price for Lamb in comparisson with the EU Heavy lamb average and Greek light lamb</a:t>
            </a:r>
          </a:p>
        </c:rich>
      </c:tx>
      <c:layout>
        <c:manualLayout>
          <c:xMode val="edge"/>
          <c:yMode val="edge"/>
          <c:x val="0.12250861165718771"/>
          <c:y val="3.1225104214914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795172392441764E-2"/>
          <c:y val="0.16255097920452255"/>
          <c:w val="0.87797847097797821"/>
          <c:h val="0.75180379242078799"/>
        </c:manualLayout>
      </c:layout>
      <c:lineChart>
        <c:grouping val="standard"/>
        <c:varyColors val="0"/>
        <c:ser>
          <c:idx val="1"/>
          <c:order val="0"/>
          <c:tx>
            <c:strRef>
              <c:f>Months!$A$37</c:f>
              <c:strCache>
                <c:ptCount val="1"/>
                <c:pt idx="0">
                  <c:v>CY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Months!$F$1:$BZ$1</c:f>
              <c:strCache>
                <c:ptCount val="67"/>
                <c:pt idx="0">
                  <c:v>|</c:v>
                </c:pt>
                <c:pt idx="6">
                  <c:v>07</c:v>
                </c:pt>
                <c:pt idx="12">
                  <c:v>|</c:v>
                </c:pt>
                <c:pt idx="18">
                  <c:v>08</c:v>
                </c:pt>
                <c:pt idx="24">
                  <c:v>|</c:v>
                </c:pt>
                <c:pt idx="30">
                  <c:v>09</c:v>
                </c:pt>
                <c:pt idx="36">
                  <c:v>|</c:v>
                </c:pt>
                <c:pt idx="42">
                  <c:v>10</c:v>
                </c:pt>
                <c:pt idx="48">
                  <c:v>|</c:v>
                </c:pt>
                <c:pt idx="54">
                  <c:v>11</c:v>
                </c:pt>
                <c:pt idx="60">
                  <c:v>|</c:v>
                </c:pt>
                <c:pt idx="66">
                  <c:v>12</c:v>
                </c:pt>
              </c:strCache>
            </c:strRef>
          </c:cat>
          <c:val>
            <c:numRef>
              <c:f>Months!$F$37:$CD$37</c:f>
              <c:numCache>
                <c:formatCode>#,##0.00</c:formatCode>
                <c:ptCount val="77"/>
                <c:pt idx="0">
                  <c:v>626.0761</c:v>
                </c:pt>
                <c:pt idx="1">
                  <c:v>613.84540000000004</c:v>
                </c:pt>
                <c:pt idx="2">
                  <c:v>591.55510000000004</c:v>
                </c:pt>
                <c:pt idx="3">
                  <c:v>576.56979999999999</c:v>
                </c:pt>
                <c:pt idx="4">
                  <c:v>491.76830000000001</c:v>
                </c:pt>
                <c:pt idx="5">
                  <c:v>443.87779999999998</c:v>
                </c:pt>
                <c:pt idx="6">
                  <c:v>408.51069999999999</c:v>
                </c:pt>
                <c:pt idx="7">
                  <c:v>434.83780000000002</c:v>
                </c:pt>
                <c:pt idx="8">
                  <c:v>490.24310000000003</c:v>
                </c:pt>
                <c:pt idx="9">
                  <c:v>481.33089999999999</c:v>
                </c:pt>
                <c:pt idx="10">
                  <c:v>452.52760000000001</c:v>
                </c:pt>
                <c:pt idx="11">
                  <c:v>593.54520000000002</c:v>
                </c:pt>
                <c:pt idx="12">
                  <c:v>536.35479999999995</c:v>
                </c:pt>
                <c:pt idx="13">
                  <c:v>459.44830000000002</c:v>
                </c:pt>
                <c:pt idx="14">
                  <c:v>480.90320000000003</c:v>
                </c:pt>
                <c:pt idx="15">
                  <c:v>523.96669999999995</c:v>
                </c:pt>
                <c:pt idx="16">
                  <c:v>461.51609999999999</c:v>
                </c:pt>
                <c:pt idx="17">
                  <c:v>419.9667</c:v>
                </c:pt>
                <c:pt idx="18">
                  <c:v>428.35480000000001</c:v>
                </c:pt>
                <c:pt idx="19">
                  <c:v>467.67739999999998</c:v>
                </c:pt>
                <c:pt idx="20">
                  <c:v>543.1</c:v>
                </c:pt>
                <c:pt idx="21">
                  <c:v>627.45159999999998</c:v>
                </c:pt>
                <c:pt idx="22">
                  <c:v>720.93330000000003</c:v>
                </c:pt>
                <c:pt idx="23">
                  <c:v>802.45159999999998</c:v>
                </c:pt>
                <c:pt idx="24">
                  <c:v>938.7097</c:v>
                </c:pt>
                <c:pt idx="25">
                  <c:v>906.07140000000004</c:v>
                </c:pt>
                <c:pt idx="26">
                  <c:v>735.35479999999995</c:v>
                </c:pt>
                <c:pt idx="27">
                  <c:v>641.66669999999999</c:v>
                </c:pt>
                <c:pt idx="28">
                  <c:v>641.5806</c:v>
                </c:pt>
                <c:pt idx="29">
                  <c:v>698.43330000000003</c:v>
                </c:pt>
                <c:pt idx="30">
                  <c:v>727.51610000000005</c:v>
                </c:pt>
                <c:pt idx="31">
                  <c:v>724.12900000000002</c:v>
                </c:pt>
                <c:pt idx="32">
                  <c:v>746.73329999999999</c:v>
                </c:pt>
                <c:pt idx="33">
                  <c:v>780.38710000000003</c:v>
                </c:pt>
                <c:pt idx="34">
                  <c:v>842.8</c:v>
                </c:pt>
                <c:pt idx="35">
                  <c:v>868.54840000000002</c:v>
                </c:pt>
                <c:pt idx="36">
                  <c:v>819.06449999999995</c:v>
                </c:pt>
                <c:pt idx="37">
                  <c:v>751.25</c:v>
                </c:pt>
                <c:pt idx="38">
                  <c:v>745.12900000000002</c:v>
                </c:pt>
                <c:pt idx="39">
                  <c:v>740.3</c:v>
                </c:pt>
                <c:pt idx="40">
                  <c:v>709.7097</c:v>
                </c:pt>
                <c:pt idx="41">
                  <c:v>636.86670000000004</c:v>
                </c:pt>
                <c:pt idx="42">
                  <c:v>564.83870000000002</c:v>
                </c:pt>
                <c:pt idx="43">
                  <c:v>609.51610000000005</c:v>
                </c:pt>
                <c:pt idx="44">
                  <c:v>627.4</c:v>
                </c:pt>
                <c:pt idx="45">
                  <c:v>630.54840000000002</c:v>
                </c:pt>
                <c:pt idx="46">
                  <c:v>652.23329999999999</c:v>
                </c:pt>
                <c:pt idx="47">
                  <c:v>693.87099999999998</c:v>
                </c:pt>
                <c:pt idx="48">
                  <c:v>670.12900000000002</c:v>
                </c:pt>
                <c:pt idx="49">
                  <c:v>584.89290000000005</c:v>
                </c:pt>
                <c:pt idx="50">
                  <c:v>548.51610000000005</c:v>
                </c:pt>
                <c:pt idx="51">
                  <c:v>533.56669999999997</c:v>
                </c:pt>
                <c:pt idx="52">
                  <c:v>529.38710000000003</c:v>
                </c:pt>
                <c:pt idx="53">
                  <c:v>504.4667</c:v>
                </c:pt>
                <c:pt idx="54">
                  <c:v>493.90320000000003</c:v>
                </c:pt>
                <c:pt idx="55">
                  <c:v>476</c:v>
                </c:pt>
                <c:pt idx="56">
                  <c:v>484.5</c:v>
                </c:pt>
                <c:pt idx="57">
                  <c:v>539.51610000000005</c:v>
                </c:pt>
                <c:pt idx="58">
                  <c:v>613.1</c:v>
                </c:pt>
                <c:pt idx="59">
                  <c:v>647.77420000000006</c:v>
                </c:pt>
                <c:pt idx="60">
                  <c:v>560.12900000000002</c:v>
                </c:pt>
                <c:pt idx="61">
                  <c:v>458.03450000000004</c:v>
                </c:pt>
                <c:pt idx="62">
                  <c:v>444.38710000000003</c:v>
                </c:pt>
                <c:pt idx="63">
                  <c:v>494.06670000000003</c:v>
                </c:pt>
                <c:pt idx="64">
                  <c:v>562.67740000000003</c:v>
                </c:pt>
                <c:pt idx="65">
                  <c:v>547.16669999999999</c:v>
                </c:pt>
                <c:pt idx="66">
                  <c:v>475.4194</c:v>
                </c:pt>
                <c:pt idx="67">
                  <c:v>467.03230000000002</c:v>
                </c:pt>
                <c:pt idx="68">
                  <c:v>469.2</c:v>
                </c:pt>
                <c:pt idx="69">
                  <c:v>493.93549999999999</c:v>
                </c:pt>
                <c:pt idx="70">
                  <c:v>548.25</c:v>
                </c:pt>
                <c:pt idx="71">
                  <c:v>536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Months!$A$25</c:f>
              <c:strCache>
                <c:ptCount val="1"/>
                <c:pt idx="0">
                  <c:v>EU_H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Months!$F$1:$BZ$1</c:f>
              <c:strCache>
                <c:ptCount val="67"/>
                <c:pt idx="0">
                  <c:v>|</c:v>
                </c:pt>
                <c:pt idx="6">
                  <c:v>07</c:v>
                </c:pt>
                <c:pt idx="12">
                  <c:v>|</c:v>
                </c:pt>
                <c:pt idx="18">
                  <c:v>08</c:v>
                </c:pt>
                <c:pt idx="24">
                  <c:v>|</c:v>
                </c:pt>
                <c:pt idx="30">
                  <c:v>09</c:v>
                </c:pt>
                <c:pt idx="36">
                  <c:v>|</c:v>
                </c:pt>
                <c:pt idx="42">
                  <c:v>10</c:v>
                </c:pt>
                <c:pt idx="48">
                  <c:v>|</c:v>
                </c:pt>
                <c:pt idx="54">
                  <c:v>11</c:v>
                </c:pt>
                <c:pt idx="60">
                  <c:v>|</c:v>
                </c:pt>
                <c:pt idx="66">
                  <c:v>12</c:v>
                </c:pt>
              </c:strCache>
            </c:strRef>
          </c:cat>
          <c:val>
            <c:numRef>
              <c:f>Months!$F$25:$CD$25</c:f>
              <c:numCache>
                <c:formatCode>#,##0.00</c:formatCode>
                <c:ptCount val="77"/>
                <c:pt idx="0">
                  <c:v>387.68423523316068</c:v>
                </c:pt>
                <c:pt idx="1">
                  <c:v>398.24180648244101</c:v>
                </c:pt>
                <c:pt idx="2">
                  <c:v>410.88742161197473</c:v>
                </c:pt>
                <c:pt idx="3">
                  <c:v>412.85083795048939</c:v>
                </c:pt>
                <c:pt idx="4">
                  <c:v>403.63075464594129</c:v>
                </c:pt>
                <c:pt idx="5">
                  <c:v>402.21615004029945</c:v>
                </c:pt>
                <c:pt idx="6">
                  <c:v>397.27795615428909</c:v>
                </c:pt>
                <c:pt idx="7">
                  <c:v>403.82302632124356</c:v>
                </c:pt>
                <c:pt idx="8">
                  <c:v>396.01226177317216</c:v>
                </c:pt>
                <c:pt idx="9">
                  <c:v>386.42466572251016</c:v>
                </c:pt>
                <c:pt idx="10">
                  <c:v>377.98805548647096</c:v>
                </c:pt>
                <c:pt idx="11">
                  <c:v>350.15962269000011</c:v>
                </c:pt>
                <c:pt idx="12">
                  <c:v>357.16046965000004</c:v>
                </c:pt>
                <c:pt idx="13">
                  <c:v>376.1034641</c:v>
                </c:pt>
                <c:pt idx="14">
                  <c:v>401.7440629300001</c:v>
                </c:pt>
                <c:pt idx="15">
                  <c:v>406.04536840000003</c:v>
                </c:pt>
                <c:pt idx="16">
                  <c:v>438.01537671</c:v>
                </c:pt>
                <c:pt idx="17">
                  <c:v>420.68771886000002</c:v>
                </c:pt>
                <c:pt idx="18">
                  <c:v>387.55538637000006</c:v>
                </c:pt>
                <c:pt idx="19">
                  <c:v>383.35460057000006</c:v>
                </c:pt>
                <c:pt idx="20">
                  <c:v>389.91638193</c:v>
                </c:pt>
                <c:pt idx="21">
                  <c:v>384.21817546</c:v>
                </c:pt>
                <c:pt idx="22">
                  <c:v>378.2943209799999</c:v>
                </c:pt>
                <c:pt idx="23">
                  <c:v>379.38605469000004</c:v>
                </c:pt>
                <c:pt idx="24">
                  <c:v>401.19557357999997</c:v>
                </c:pt>
                <c:pt idx="25">
                  <c:v>415.06648164000001</c:v>
                </c:pt>
                <c:pt idx="26">
                  <c:v>413.65999786999998</c:v>
                </c:pt>
                <c:pt idx="27">
                  <c:v>440.96675644000004</c:v>
                </c:pt>
                <c:pt idx="28">
                  <c:v>445.06285354000005</c:v>
                </c:pt>
                <c:pt idx="29">
                  <c:v>426.65387689000011</c:v>
                </c:pt>
                <c:pt idx="30">
                  <c:v>386.11335616000002</c:v>
                </c:pt>
                <c:pt idx="31">
                  <c:v>386.32038251000006</c:v>
                </c:pt>
                <c:pt idx="32">
                  <c:v>386.51553251000007</c:v>
                </c:pt>
                <c:pt idx="33">
                  <c:v>383.50414717000001</c:v>
                </c:pt>
                <c:pt idx="34">
                  <c:v>402.92752250999996</c:v>
                </c:pt>
                <c:pt idx="35">
                  <c:v>426.49067088000004</c:v>
                </c:pt>
                <c:pt idx="36">
                  <c:v>447.80024975999999</c:v>
                </c:pt>
                <c:pt idx="37">
                  <c:v>438.46710594999996</c:v>
                </c:pt>
                <c:pt idx="38">
                  <c:v>439.89847951999997</c:v>
                </c:pt>
                <c:pt idx="39">
                  <c:v>462.68013156000001</c:v>
                </c:pt>
                <c:pt idx="40">
                  <c:v>463.75043304000008</c:v>
                </c:pt>
                <c:pt idx="41">
                  <c:v>441.51632261000009</c:v>
                </c:pt>
                <c:pt idx="42">
                  <c:v>413.49358786000005</c:v>
                </c:pt>
                <c:pt idx="43">
                  <c:v>426.41798924</c:v>
                </c:pt>
                <c:pt idx="44">
                  <c:v>422.47099074999988</c:v>
                </c:pt>
                <c:pt idx="45">
                  <c:v>409.06328768999998</c:v>
                </c:pt>
                <c:pt idx="46">
                  <c:v>424.94011690999997</c:v>
                </c:pt>
                <c:pt idx="47">
                  <c:v>445.13165427000007</c:v>
                </c:pt>
                <c:pt idx="48">
                  <c:v>461.88207695000006</c:v>
                </c:pt>
                <c:pt idx="49">
                  <c:v>468.67511943000005</c:v>
                </c:pt>
                <c:pt idx="50">
                  <c:v>497.33368249</c:v>
                </c:pt>
                <c:pt idx="51">
                  <c:v>546.25506890000008</c:v>
                </c:pt>
                <c:pt idx="52">
                  <c:v>566.05400405000012</c:v>
                </c:pt>
                <c:pt idx="53">
                  <c:v>503.8701048499999</c:v>
                </c:pt>
                <c:pt idx="54">
                  <c:v>474.23139238999994</c:v>
                </c:pt>
                <c:pt idx="55">
                  <c:v>465.51264471999997</c:v>
                </c:pt>
                <c:pt idx="56">
                  <c:v>458.52720318000001</c:v>
                </c:pt>
                <c:pt idx="57">
                  <c:v>464.98144991999999</c:v>
                </c:pt>
                <c:pt idx="58">
                  <c:v>488.66342929000007</c:v>
                </c:pt>
                <c:pt idx="59">
                  <c:v>521.82971981000014</c:v>
                </c:pt>
                <c:pt idx="60">
                  <c:v>517.88045783000007</c:v>
                </c:pt>
                <c:pt idx="61">
                  <c:v>512.48946479000006</c:v>
                </c:pt>
                <c:pt idx="62">
                  <c:v>524.10005795999996</c:v>
                </c:pt>
                <c:pt idx="63">
                  <c:v>535.92772398</c:v>
                </c:pt>
                <c:pt idx="64">
                  <c:v>514.09974138999996</c:v>
                </c:pt>
                <c:pt idx="65">
                  <c:v>499.27152819999998</c:v>
                </c:pt>
                <c:pt idx="66">
                  <c:v>500.83276845</c:v>
                </c:pt>
                <c:pt idx="67">
                  <c:v>505.33034376999996</c:v>
                </c:pt>
                <c:pt idx="68">
                  <c:v>491.85003662999998</c:v>
                </c:pt>
                <c:pt idx="69">
                  <c:v>473.07427758000006</c:v>
                </c:pt>
                <c:pt idx="70">
                  <c:v>462.45813579999992</c:v>
                </c:pt>
                <c:pt idx="71">
                  <c:v>458.17379786999999</c:v>
                </c:pt>
                <c:pt idx="72">
                  <c:v>433.56334280128328</c:v>
                </c:pt>
                <c:pt idx="73">
                  <c:v>432.1791878283538</c:v>
                </c:pt>
                <c:pt idx="74">
                  <c:v>485.81097869569277</c:v>
                </c:pt>
                <c:pt idx="75">
                  <c:v>518.98197974159223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Months!$A$34</c:f>
              <c:strCache>
                <c:ptCount val="1"/>
                <c:pt idx="0">
                  <c:v>GR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Months!$F$1:$BZ$1</c:f>
              <c:strCache>
                <c:ptCount val="67"/>
                <c:pt idx="0">
                  <c:v>|</c:v>
                </c:pt>
                <c:pt idx="6">
                  <c:v>07</c:v>
                </c:pt>
                <c:pt idx="12">
                  <c:v>|</c:v>
                </c:pt>
                <c:pt idx="18">
                  <c:v>08</c:v>
                </c:pt>
                <c:pt idx="24">
                  <c:v>|</c:v>
                </c:pt>
                <c:pt idx="30">
                  <c:v>09</c:v>
                </c:pt>
                <c:pt idx="36">
                  <c:v>|</c:v>
                </c:pt>
                <c:pt idx="42">
                  <c:v>10</c:v>
                </c:pt>
                <c:pt idx="48">
                  <c:v>|</c:v>
                </c:pt>
                <c:pt idx="54">
                  <c:v>11</c:v>
                </c:pt>
                <c:pt idx="60">
                  <c:v>|</c:v>
                </c:pt>
                <c:pt idx="66">
                  <c:v>12</c:v>
                </c:pt>
              </c:strCache>
            </c:strRef>
          </c:cat>
          <c:val>
            <c:numRef>
              <c:f>Months!$F$34:$CD$34</c:f>
              <c:numCache>
                <c:formatCode>#,##0.00</c:formatCode>
                <c:ptCount val="77"/>
                <c:pt idx="0">
                  <c:v>472.9135</c:v>
                </c:pt>
                <c:pt idx="1">
                  <c:v>477.1044</c:v>
                </c:pt>
                <c:pt idx="2">
                  <c:v>504.65530000000001</c:v>
                </c:pt>
                <c:pt idx="3">
                  <c:v>518.90549999999996</c:v>
                </c:pt>
                <c:pt idx="4">
                  <c:v>476.89280000000002</c:v>
                </c:pt>
                <c:pt idx="5">
                  <c:v>485.17849999999999</c:v>
                </c:pt>
                <c:pt idx="6">
                  <c:v>552.72670000000005</c:v>
                </c:pt>
                <c:pt idx="7">
                  <c:v>616.99519999999995</c:v>
                </c:pt>
                <c:pt idx="8">
                  <c:v>602.68910000000005</c:v>
                </c:pt>
                <c:pt idx="9">
                  <c:v>540.45849999999996</c:v>
                </c:pt>
                <c:pt idx="10">
                  <c:v>505.54919999999998</c:v>
                </c:pt>
                <c:pt idx="11">
                  <c:v>498.39389999999997</c:v>
                </c:pt>
                <c:pt idx="12">
                  <c:v>479.44709999999998</c:v>
                </c:pt>
                <c:pt idx="13">
                  <c:v>444.62060000000002</c:v>
                </c:pt>
                <c:pt idx="14">
                  <c:v>443.34010000000001</c:v>
                </c:pt>
                <c:pt idx="15">
                  <c:v>492.79739999999998</c:v>
                </c:pt>
                <c:pt idx="16">
                  <c:v>504.04500000000002</c:v>
                </c:pt>
                <c:pt idx="17">
                  <c:v>493.68700000000001</c:v>
                </c:pt>
                <c:pt idx="18">
                  <c:v>533.92840000000001</c:v>
                </c:pt>
                <c:pt idx="19">
                  <c:v>580.99120000000005</c:v>
                </c:pt>
                <c:pt idx="20">
                  <c:v>587.68449999999996</c:v>
                </c:pt>
                <c:pt idx="21">
                  <c:v>572.53150000000005</c:v>
                </c:pt>
                <c:pt idx="22">
                  <c:v>526.12170000000003</c:v>
                </c:pt>
                <c:pt idx="23">
                  <c:v>518.29859999999996</c:v>
                </c:pt>
                <c:pt idx="24">
                  <c:v>505.37580000000003</c:v>
                </c:pt>
                <c:pt idx="25">
                  <c:v>475.08109999999999</c:v>
                </c:pt>
                <c:pt idx="26">
                  <c:v>466.63189999999997</c:v>
                </c:pt>
                <c:pt idx="27">
                  <c:v>523.29250000000002</c:v>
                </c:pt>
                <c:pt idx="28">
                  <c:v>525.72209999999995</c:v>
                </c:pt>
                <c:pt idx="29">
                  <c:v>531.04650000000004</c:v>
                </c:pt>
                <c:pt idx="30">
                  <c:v>563.15650000000005</c:v>
                </c:pt>
                <c:pt idx="31">
                  <c:v>610.64559999999994</c:v>
                </c:pt>
                <c:pt idx="32">
                  <c:v>625.10270000000003</c:v>
                </c:pt>
                <c:pt idx="33">
                  <c:v>598.04920000000004</c:v>
                </c:pt>
                <c:pt idx="34">
                  <c:v>528.74670000000003</c:v>
                </c:pt>
                <c:pt idx="35">
                  <c:v>534.62549999999999</c:v>
                </c:pt>
                <c:pt idx="36">
                  <c:v>512.95069999999998</c:v>
                </c:pt>
                <c:pt idx="37">
                  <c:v>516.47749999999996</c:v>
                </c:pt>
                <c:pt idx="38">
                  <c:v>539.21749999999997</c:v>
                </c:pt>
                <c:pt idx="39">
                  <c:v>563.41819999999996</c:v>
                </c:pt>
                <c:pt idx="40">
                  <c:v>506.47430000000003</c:v>
                </c:pt>
                <c:pt idx="41">
                  <c:v>515.11839999999995</c:v>
                </c:pt>
                <c:pt idx="42">
                  <c:v>552.83029999999997</c:v>
                </c:pt>
                <c:pt idx="43">
                  <c:v>607.49829999999997</c:v>
                </c:pt>
                <c:pt idx="44">
                  <c:v>603.87829999999997</c:v>
                </c:pt>
                <c:pt idx="45">
                  <c:v>574.38</c:v>
                </c:pt>
                <c:pt idx="46">
                  <c:v>517.33389999999997</c:v>
                </c:pt>
                <c:pt idx="47">
                  <c:v>517.20719999999994</c:v>
                </c:pt>
                <c:pt idx="48">
                  <c:v>486.18400000000003</c:v>
                </c:pt>
                <c:pt idx="49">
                  <c:v>477.68740000000003</c:v>
                </c:pt>
                <c:pt idx="50">
                  <c:v>481.70960000000002</c:v>
                </c:pt>
                <c:pt idx="51">
                  <c:v>581.77780000000007</c:v>
                </c:pt>
                <c:pt idx="52">
                  <c:v>560.20069999999998</c:v>
                </c:pt>
                <c:pt idx="53">
                  <c:v>555.69850000000008</c:v>
                </c:pt>
                <c:pt idx="54">
                  <c:v>589.80460000000005</c:v>
                </c:pt>
                <c:pt idx="55">
                  <c:v>613.71940000000006</c:v>
                </c:pt>
                <c:pt idx="56">
                  <c:v>638.84749999999997</c:v>
                </c:pt>
                <c:pt idx="57">
                  <c:v>596.74030000000005</c:v>
                </c:pt>
                <c:pt idx="58">
                  <c:v>533.8963</c:v>
                </c:pt>
                <c:pt idx="59">
                  <c:v>538.42790000000002</c:v>
                </c:pt>
                <c:pt idx="60">
                  <c:v>485.5754</c:v>
                </c:pt>
                <c:pt idx="61">
                  <c:v>485.12700000000001</c:v>
                </c:pt>
                <c:pt idx="62">
                  <c:v>493.71870000000001</c:v>
                </c:pt>
                <c:pt idx="63">
                  <c:v>535.18340000000001</c:v>
                </c:pt>
                <c:pt idx="64">
                  <c:v>508.36610000000002</c:v>
                </c:pt>
                <c:pt idx="65">
                  <c:v>505.38389999999998</c:v>
                </c:pt>
                <c:pt idx="66">
                  <c:v>539.42589999999996</c:v>
                </c:pt>
                <c:pt idx="67">
                  <c:v>552.63059999999996</c:v>
                </c:pt>
                <c:pt idx="68">
                  <c:v>562.76430000000005</c:v>
                </c:pt>
                <c:pt idx="69">
                  <c:v>529.82629999999995</c:v>
                </c:pt>
                <c:pt idx="70">
                  <c:v>535.9375</c:v>
                </c:pt>
                <c:pt idx="71">
                  <c:v>526.92939999999999</c:v>
                </c:pt>
                <c:pt idx="72">
                  <c:v>497.30149999999998</c:v>
                </c:pt>
                <c:pt idx="73">
                  <c:v>455.14510000000001</c:v>
                </c:pt>
                <c:pt idx="74">
                  <c:v>443.13929999999999</c:v>
                </c:pt>
                <c:pt idx="75">
                  <c:v>483.57889999999998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78784"/>
        <c:axId val="63080320"/>
      </c:lineChart>
      <c:catAx>
        <c:axId val="6307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08032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3080320"/>
        <c:scaling>
          <c:orientation val="minMax"/>
          <c:max val="999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078784"/>
        <c:crosses val="autoZero"/>
        <c:crossBetween val="between"/>
        <c:majorUnit val="100"/>
        <c:minorUnit val="10"/>
      </c:valAx>
      <c:spPr>
        <a:gradFill rotWithShape="0">
          <a:gsLst>
            <a:gs pos="0">
              <a:srgbClr val="FFFFFF"/>
            </a:gs>
            <a:gs pos="100000">
              <a:srgbClr val="FFFF00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80475440569928758"/>
          <c:y val="0.29668307086614171"/>
          <c:w val="0.11084119158002448"/>
          <c:h val="0.13931192424476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&amp;L&amp;Z&amp;F</c:oddHeader>
    </c:headerFooter>
    <c:pageMargins b="0.5" l="0.75" r="0.75" t="0.75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Developmet of the Hungarian average market price of Light Lamb in comparisson with the EU average</a:t>
            </a:r>
          </a:p>
        </c:rich>
      </c:tx>
      <c:layout>
        <c:manualLayout>
          <c:xMode val="edge"/>
          <c:yMode val="edge"/>
          <c:x val="0.12250861165718771"/>
          <c:y val="3.1225104214914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047723899835074E-2"/>
          <c:y val="0.13690995580825852"/>
          <c:w val="0.87797847097797821"/>
          <c:h val="0.75180379242078799"/>
        </c:manualLayout>
      </c:layout>
      <c:lineChart>
        <c:grouping val="standard"/>
        <c:varyColors val="0"/>
        <c:ser>
          <c:idx val="1"/>
          <c:order val="0"/>
          <c:tx>
            <c:strRef>
              <c:f>Months!$A$38</c:f>
              <c:strCache>
                <c:ptCount val="1"/>
                <c:pt idx="0">
                  <c:v>HU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Months!$F$1:$BZ$1</c:f>
              <c:strCache>
                <c:ptCount val="67"/>
                <c:pt idx="0">
                  <c:v>|</c:v>
                </c:pt>
                <c:pt idx="6">
                  <c:v>07</c:v>
                </c:pt>
                <c:pt idx="12">
                  <c:v>|</c:v>
                </c:pt>
                <c:pt idx="18">
                  <c:v>08</c:v>
                </c:pt>
                <c:pt idx="24">
                  <c:v>|</c:v>
                </c:pt>
                <c:pt idx="30">
                  <c:v>09</c:v>
                </c:pt>
                <c:pt idx="36">
                  <c:v>|</c:v>
                </c:pt>
                <c:pt idx="42">
                  <c:v>10</c:v>
                </c:pt>
                <c:pt idx="48">
                  <c:v>|</c:v>
                </c:pt>
                <c:pt idx="54">
                  <c:v>11</c:v>
                </c:pt>
                <c:pt idx="60">
                  <c:v>|</c:v>
                </c:pt>
                <c:pt idx="66">
                  <c:v>12</c:v>
                </c:pt>
              </c:strCache>
            </c:strRef>
          </c:cat>
          <c:val>
            <c:numRef>
              <c:f>Months!$F$38:$CD$38</c:f>
              <c:numCache>
                <c:formatCode>#,##0.00</c:formatCode>
                <c:ptCount val="77"/>
                <c:pt idx="0">
                  <c:v>523.68470000000002</c:v>
                </c:pt>
                <c:pt idx="1">
                  <c:v>509.16140000000001</c:v>
                </c:pt>
                <c:pt idx="2">
                  <c:v>552.03869999999995</c:v>
                </c:pt>
                <c:pt idx="3">
                  <c:v>570.33699999999999</c:v>
                </c:pt>
                <c:pt idx="4">
                  <c:v>435.05599999999998</c:v>
                </c:pt>
                <c:pt idx="5">
                  <c:v>413.06869999999998</c:v>
                </c:pt>
                <c:pt idx="6">
                  <c:v>463.75850000000003</c:v>
                </c:pt>
                <c:pt idx="7">
                  <c:v>491.20639999999997</c:v>
                </c:pt>
                <c:pt idx="8">
                  <c:v>524.27250000000004</c:v>
                </c:pt>
                <c:pt idx="9">
                  <c:v>530.81389999999999</c:v>
                </c:pt>
                <c:pt idx="10">
                  <c:v>601.01589999999999</c:v>
                </c:pt>
                <c:pt idx="11">
                  <c:v>645.99659999999994</c:v>
                </c:pt>
                <c:pt idx="12">
                  <c:v>594.96029999999996</c:v>
                </c:pt>
                <c:pt idx="13">
                  <c:v>532.43320000000006</c:v>
                </c:pt>
                <c:pt idx="14">
                  <c:v>574.55110000000002</c:v>
                </c:pt>
                <c:pt idx="15">
                  <c:v>438.13470000000001</c:v>
                </c:pt>
                <c:pt idx="16">
                  <c:v>407.99939999999998</c:v>
                </c:pt>
                <c:pt idx="17">
                  <c:v>416.26069999999999</c:v>
                </c:pt>
                <c:pt idx="18">
                  <c:v>460.05309999999997</c:v>
                </c:pt>
                <c:pt idx="19">
                  <c:v>516.9914</c:v>
                </c:pt>
                <c:pt idx="20">
                  <c:v>542.97969999999998</c:v>
                </c:pt>
                <c:pt idx="21">
                  <c:v>526.55319999999995</c:v>
                </c:pt>
                <c:pt idx="22">
                  <c:v>586.98289999999997</c:v>
                </c:pt>
                <c:pt idx="23">
                  <c:v>648.91430000000003</c:v>
                </c:pt>
                <c:pt idx="24">
                  <c:v>600.4873</c:v>
                </c:pt>
                <c:pt idx="25">
                  <c:v>547.50670000000002</c:v>
                </c:pt>
                <c:pt idx="26">
                  <c:v>464.22730000000001</c:v>
                </c:pt>
                <c:pt idx="27">
                  <c:v>470.27640000000002</c:v>
                </c:pt>
                <c:pt idx="28">
                  <c:v>471.45080000000002</c:v>
                </c:pt>
                <c:pt idx="29">
                  <c:v>442.71499999999997</c:v>
                </c:pt>
                <c:pt idx="30">
                  <c:v>504.70089999999999</c:v>
                </c:pt>
                <c:pt idx="31">
                  <c:v>545.98149999999998</c:v>
                </c:pt>
                <c:pt idx="32">
                  <c:v>556.92269999999996</c:v>
                </c:pt>
                <c:pt idx="33">
                  <c:v>571.92499999999995</c:v>
                </c:pt>
                <c:pt idx="34">
                  <c:v>619.18430000000001</c:v>
                </c:pt>
                <c:pt idx="35">
                  <c:v>676.22580000000005</c:v>
                </c:pt>
                <c:pt idx="36">
                  <c:v>621.69389999999999</c:v>
                </c:pt>
                <c:pt idx="37">
                  <c:v>544.55200000000002</c:v>
                </c:pt>
                <c:pt idx="38">
                  <c:v>524.65679999999998</c:v>
                </c:pt>
                <c:pt idx="39">
                  <c:v>530.6087</c:v>
                </c:pt>
                <c:pt idx="40">
                  <c:v>491.92160000000001</c:v>
                </c:pt>
                <c:pt idx="41">
                  <c:v>471.38409999999999</c:v>
                </c:pt>
                <c:pt idx="42">
                  <c:v>503.70870000000002</c:v>
                </c:pt>
                <c:pt idx="43">
                  <c:v>564.9425</c:v>
                </c:pt>
                <c:pt idx="44">
                  <c:v>577.89670000000001</c:v>
                </c:pt>
                <c:pt idx="45">
                  <c:v>584.69389999999999</c:v>
                </c:pt>
                <c:pt idx="46">
                  <c:v>618.08579999999995</c:v>
                </c:pt>
                <c:pt idx="47">
                  <c:v>662.32370000000003</c:v>
                </c:pt>
                <c:pt idx="48">
                  <c:v>593.60310000000004</c:v>
                </c:pt>
                <c:pt idx="49">
                  <c:v>575.79079999999999</c:v>
                </c:pt>
                <c:pt idx="50">
                  <c:v>592.54360000000008</c:v>
                </c:pt>
                <c:pt idx="51">
                  <c:v>624.36540000000002</c:v>
                </c:pt>
                <c:pt idx="52">
                  <c:v>633.8143</c:v>
                </c:pt>
                <c:pt idx="53">
                  <c:v>626.42899999999997</c:v>
                </c:pt>
                <c:pt idx="54">
                  <c:v>598.4991</c:v>
                </c:pt>
                <c:pt idx="55">
                  <c:v>625.51690000000008</c:v>
                </c:pt>
                <c:pt idx="56">
                  <c:v>632.6875</c:v>
                </c:pt>
                <c:pt idx="57">
                  <c:v>656.72969999999998</c:v>
                </c:pt>
                <c:pt idx="58">
                  <c:v>690.98300000000006</c:v>
                </c:pt>
                <c:pt idx="59">
                  <c:v>742.68970000000002</c:v>
                </c:pt>
                <c:pt idx="60">
                  <c:v>650.69090000000006</c:v>
                </c:pt>
                <c:pt idx="61">
                  <c:v>594.68460000000005</c:v>
                </c:pt>
                <c:pt idx="62">
                  <c:v>600.07850000000008</c:v>
                </c:pt>
                <c:pt idx="63">
                  <c:v>607.9873</c:v>
                </c:pt>
                <c:pt idx="64">
                  <c:v>588.83540000000005</c:v>
                </c:pt>
                <c:pt idx="65">
                  <c:v>575.35950000000003</c:v>
                </c:pt>
                <c:pt idx="66">
                  <c:v>603.29489999999998</c:v>
                </c:pt>
                <c:pt idx="67">
                  <c:v>646.89829999999995</c:v>
                </c:pt>
                <c:pt idx="68">
                  <c:v>651.84169999999995</c:v>
                </c:pt>
                <c:pt idx="69">
                  <c:v>675.11329999999998</c:v>
                </c:pt>
                <c:pt idx="70">
                  <c:v>695.83839999999998</c:v>
                </c:pt>
                <c:pt idx="71">
                  <c:v>693.87580000000003</c:v>
                </c:pt>
                <c:pt idx="72">
                  <c:v>592.2432</c:v>
                </c:pt>
                <c:pt idx="73">
                  <c:v>527.39800000000002</c:v>
                </c:pt>
                <c:pt idx="74">
                  <c:v>566.85310000000004</c:v>
                </c:pt>
                <c:pt idx="75">
                  <c:v>566.63710000000003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Months!$A$42</c:f>
              <c:strCache>
                <c:ptCount val="1"/>
                <c:pt idx="0">
                  <c:v>EU_L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Months!$F$1:$BZ$1</c:f>
              <c:strCache>
                <c:ptCount val="67"/>
                <c:pt idx="0">
                  <c:v>|</c:v>
                </c:pt>
                <c:pt idx="6">
                  <c:v>07</c:v>
                </c:pt>
                <c:pt idx="12">
                  <c:v>|</c:v>
                </c:pt>
                <c:pt idx="18">
                  <c:v>08</c:v>
                </c:pt>
                <c:pt idx="24">
                  <c:v>|</c:v>
                </c:pt>
                <c:pt idx="30">
                  <c:v>09</c:v>
                </c:pt>
                <c:pt idx="36">
                  <c:v>|</c:v>
                </c:pt>
                <c:pt idx="42">
                  <c:v>10</c:v>
                </c:pt>
                <c:pt idx="48">
                  <c:v>|</c:v>
                </c:pt>
                <c:pt idx="54">
                  <c:v>11</c:v>
                </c:pt>
                <c:pt idx="60">
                  <c:v>|</c:v>
                </c:pt>
                <c:pt idx="66">
                  <c:v>12</c:v>
                </c:pt>
              </c:strCache>
            </c:strRef>
          </c:cat>
          <c:val>
            <c:numRef>
              <c:f>Months!$F$42:$CD$42</c:f>
              <c:numCache>
                <c:formatCode>#,##0.00</c:formatCode>
                <c:ptCount val="77"/>
                <c:pt idx="0">
                  <c:v>537.34615940000003</c:v>
                </c:pt>
                <c:pt idx="1">
                  <c:v>544.82441180000001</c:v>
                </c:pt>
                <c:pt idx="2">
                  <c:v>570.92355237000004</c:v>
                </c:pt>
                <c:pt idx="3">
                  <c:v>570.72302158000002</c:v>
                </c:pt>
                <c:pt idx="4">
                  <c:v>519.56599263999999</c:v>
                </c:pt>
                <c:pt idx="5">
                  <c:v>520.28973119</c:v>
                </c:pt>
                <c:pt idx="6">
                  <c:v>557.47323104999998</c:v>
                </c:pt>
                <c:pt idx="7">
                  <c:v>586.65240090000009</c:v>
                </c:pt>
                <c:pt idx="8">
                  <c:v>593.28864819000012</c:v>
                </c:pt>
                <c:pt idx="9">
                  <c:v>657.65448073999983</c:v>
                </c:pt>
                <c:pt idx="10">
                  <c:v>694.34471363</c:v>
                </c:pt>
                <c:pt idx="11">
                  <c:v>682.61042692999979</c:v>
                </c:pt>
                <c:pt idx="12">
                  <c:v>633.72203870999999</c:v>
                </c:pt>
                <c:pt idx="13">
                  <c:v>557.14061598000001</c:v>
                </c:pt>
                <c:pt idx="14">
                  <c:v>576.22603716999993</c:v>
                </c:pt>
                <c:pt idx="15">
                  <c:v>529.42737976000001</c:v>
                </c:pt>
                <c:pt idx="16">
                  <c:v>507.86148779000001</c:v>
                </c:pt>
                <c:pt idx="17">
                  <c:v>526.52110959000004</c:v>
                </c:pt>
                <c:pt idx="18">
                  <c:v>572.36749580999992</c:v>
                </c:pt>
                <c:pt idx="19">
                  <c:v>601.05354500999999</c:v>
                </c:pt>
                <c:pt idx="20">
                  <c:v>647.55260376000001</c:v>
                </c:pt>
                <c:pt idx="21">
                  <c:v>686.27334214000007</c:v>
                </c:pt>
                <c:pt idx="22">
                  <c:v>739.61408196000002</c:v>
                </c:pt>
                <c:pt idx="23">
                  <c:v>710.15042487999995</c:v>
                </c:pt>
                <c:pt idx="24">
                  <c:v>675.00098389999982</c:v>
                </c:pt>
                <c:pt idx="25">
                  <c:v>603.02458933999992</c:v>
                </c:pt>
                <c:pt idx="26">
                  <c:v>554.35946885999999</c:v>
                </c:pt>
                <c:pt idx="27">
                  <c:v>559.4621175100001</c:v>
                </c:pt>
                <c:pt idx="28">
                  <c:v>554.69858692999992</c:v>
                </c:pt>
                <c:pt idx="29">
                  <c:v>565.86539163000009</c:v>
                </c:pt>
                <c:pt idx="30">
                  <c:v>620.86837394999998</c:v>
                </c:pt>
                <c:pt idx="31">
                  <c:v>652.75632666000001</c:v>
                </c:pt>
                <c:pt idx="32">
                  <c:v>708.83071456999994</c:v>
                </c:pt>
                <c:pt idx="33">
                  <c:v>724.89616192000005</c:v>
                </c:pt>
                <c:pt idx="34">
                  <c:v>708.97060547000001</c:v>
                </c:pt>
                <c:pt idx="35">
                  <c:v>718.40111469999999</c:v>
                </c:pt>
                <c:pt idx="36">
                  <c:v>642.88153476000002</c:v>
                </c:pt>
                <c:pt idx="37">
                  <c:v>567.95916569999997</c:v>
                </c:pt>
                <c:pt idx="38">
                  <c:v>575.09590816000002</c:v>
                </c:pt>
                <c:pt idx="39">
                  <c:v>573.93486478999989</c:v>
                </c:pt>
                <c:pt idx="40">
                  <c:v>535.32022040000004</c:v>
                </c:pt>
                <c:pt idx="41">
                  <c:v>536.09895223000001</c:v>
                </c:pt>
                <c:pt idx="42">
                  <c:v>565.3707566600001</c:v>
                </c:pt>
                <c:pt idx="43">
                  <c:v>599.82838607999986</c:v>
                </c:pt>
                <c:pt idx="44">
                  <c:v>626.1705145599999</c:v>
                </c:pt>
                <c:pt idx="45">
                  <c:v>627.70296417999998</c:v>
                </c:pt>
                <c:pt idx="46">
                  <c:v>615.14156466999998</c:v>
                </c:pt>
                <c:pt idx="47">
                  <c:v>614.89520464999998</c:v>
                </c:pt>
                <c:pt idx="48">
                  <c:v>547.06304092000005</c:v>
                </c:pt>
                <c:pt idx="49">
                  <c:v>532.15764745000013</c:v>
                </c:pt>
                <c:pt idx="50">
                  <c:v>541.28664060000006</c:v>
                </c:pt>
                <c:pt idx="51">
                  <c:v>581.94923448999998</c:v>
                </c:pt>
                <c:pt idx="52">
                  <c:v>561.73184146999995</c:v>
                </c:pt>
                <c:pt idx="53">
                  <c:v>561.91269199999999</c:v>
                </c:pt>
                <c:pt idx="54">
                  <c:v>578.00918098</c:v>
                </c:pt>
                <c:pt idx="55">
                  <c:v>596.94718173000001</c:v>
                </c:pt>
                <c:pt idx="56">
                  <c:v>620.48275449000005</c:v>
                </c:pt>
                <c:pt idx="57">
                  <c:v>630.38204766000001</c:v>
                </c:pt>
                <c:pt idx="58">
                  <c:v>634.49997078000001</c:v>
                </c:pt>
                <c:pt idx="59">
                  <c:v>644.69007547000012</c:v>
                </c:pt>
                <c:pt idx="60">
                  <c:v>602.19244521000007</c:v>
                </c:pt>
                <c:pt idx="61">
                  <c:v>583.36005651999994</c:v>
                </c:pt>
                <c:pt idx="62">
                  <c:v>583.87285312000006</c:v>
                </c:pt>
                <c:pt idx="63">
                  <c:v>596.00055174999989</c:v>
                </c:pt>
                <c:pt idx="64">
                  <c:v>568.86839744000008</c:v>
                </c:pt>
                <c:pt idx="65">
                  <c:v>554.40447603000007</c:v>
                </c:pt>
                <c:pt idx="66">
                  <c:v>581.56954114999996</c:v>
                </c:pt>
                <c:pt idx="67">
                  <c:v>609.62526171000002</c:v>
                </c:pt>
                <c:pt idx="68">
                  <c:v>636.02859637999995</c:v>
                </c:pt>
                <c:pt idx="69">
                  <c:v>628.23743329000001</c:v>
                </c:pt>
                <c:pt idx="70">
                  <c:v>636.58365585999991</c:v>
                </c:pt>
                <c:pt idx="71">
                  <c:v>620.1495934400001</c:v>
                </c:pt>
                <c:pt idx="72">
                  <c:v>595.86496870999997</c:v>
                </c:pt>
                <c:pt idx="73">
                  <c:v>542.62149755000007</c:v>
                </c:pt>
                <c:pt idx="74">
                  <c:v>538.61604343999988</c:v>
                </c:pt>
                <c:pt idx="75">
                  <c:v>547.50093406999997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Months!$A$36</c:f>
              <c:strCache>
                <c:ptCount val="1"/>
                <c:pt idx="0">
                  <c:v>IT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Months!$F$1:$BZ$1</c:f>
              <c:strCache>
                <c:ptCount val="67"/>
                <c:pt idx="0">
                  <c:v>|</c:v>
                </c:pt>
                <c:pt idx="6">
                  <c:v>07</c:v>
                </c:pt>
                <c:pt idx="12">
                  <c:v>|</c:v>
                </c:pt>
                <c:pt idx="18">
                  <c:v>08</c:v>
                </c:pt>
                <c:pt idx="24">
                  <c:v>|</c:v>
                </c:pt>
                <c:pt idx="30">
                  <c:v>09</c:v>
                </c:pt>
                <c:pt idx="36">
                  <c:v>|</c:v>
                </c:pt>
                <c:pt idx="42">
                  <c:v>10</c:v>
                </c:pt>
                <c:pt idx="48">
                  <c:v>|</c:v>
                </c:pt>
                <c:pt idx="54">
                  <c:v>11</c:v>
                </c:pt>
                <c:pt idx="60">
                  <c:v>|</c:v>
                </c:pt>
                <c:pt idx="66">
                  <c:v>12</c:v>
                </c:pt>
              </c:strCache>
            </c:strRef>
          </c:cat>
          <c:val>
            <c:numRef>
              <c:f>Months!$F$36:$CD$36</c:f>
              <c:numCache>
                <c:formatCode>#,##0.00</c:formatCode>
                <c:ptCount val="77"/>
                <c:pt idx="0">
                  <c:v>659.58230000000003</c:v>
                </c:pt>
                <c:pt idx="1">
                  <c:v>572.41070000000002</c:v>
                </c:pt>
                <c:pt idx="2">
                  <c:v>613.06610000000001</c:v>
                </c:pt>
                <c:pt idx="3">
                  <c:v>647.01030000000003</c:v>
                </c:pt>
                <c:pt idx="4">
                  <c:v>646.9194</c:v>
                </c:pt>
                <c:pt idx="5">
                  <c:v>665.4</c:v>
                </c:pt>
                <c:pt idx="6">
                  <c:v>662.53290000000004</c:v>
                </c:pt>
                <c:pt idx="7">
                  <c:v>658.86</c:v>
                </c:pt>
                <c:pt idx="8">
                  <c:v>579.81370000000004</c:v>
                </c:pt>
                <c:pt idx="9">
                  <c:v>715.33349999999996</c:v>
                </c:pt>
                <c:pt idx="10">
                  <c:v>719.05129999999997</c:v>
                </c:pt>
                <c:pt idx="11">
                  <c:v>724.98479999999995</c:v>
                </c:pt>
                <c:pt idx="12">
                  <c:v>703.12710000000004</c:v>
                </c:pt>
                <c:pt idx="13">
                  <c:v>589.26239999999996</c:v>
                </c:pt>
                <c:pt idx="14">
                  <c:v>691.63520000000005</c:v>
                </c:pt>
                <c:pt idx="15">
                  <c:v>561.82169999999996</c:v>
                </c:pt>
                <c:pt idx="16">
                  <c:v>554.78030000000001</c:v>
                </c:pt>
                <c:pt idx="17">
                  <c:v>613.12699999999995</c:v>
                </c:pt>
                <c:pt idx="18">
                  <c:v>612.62419999999997</c:v>
                </c:pt>
                <c:pt idx="19">
                  <c:v>622.91999999999996</c:v>
                </c:pt>
                <c:pt idx="20">
                  <c:v>666.70500000000004</c:v>
                </c:pt>
                <c:pt idx="21">
                  <c:v>665.35609999999997</c:v>
                </c:pt>
                <c:pt idx="22">
                  <c:v>663.13469999999995</c:v>
                </c:pt>
                <c:pt idx="23">
                  <c:v>598.79650000000004</c:v>
                </c:pt>
                <c:pt idx="24">
                  <c:v>530.78679999999997</c:v>
                </c:pt>
                <c:pt idx="25">
                  <c:v>552.16890000000001</c:v>
                </c:pt>
                <c:pt idx="26">
                  <c:v>568.16650000000004</c:v>
                </c:pt>
                <c:pt idx="27">
                  <c:v>603.06870000000004</c:v>
                </c:pt>
                <c:pt idx="28">
                  <c:v>567.99770000000001</c:v>
                </c:pt>
                <c:pt idx="29">
                  <c:v>604.01930000000004</c:v>
                </c:pt>
                <c:pt idx="30">
                  <c:v>634.86099999999999</c:v>
                </c:pt>
                <c:pt idx="31">
                  <c:v>644.89970000000005</c:v>
                </c:pt>
                <c:pt idx="32">
                  <c:v>694.20500000000004</c:v>
                </c:pt>
                <c:pt idx="33">
                  <c:v>666.49869999999999</c:v>
                </c:pt>
                <c:pt idx="34">
                  <c:v>625.46529999999996</c:v>
                </c:pt>
                <c:pt idx="35">
                  <c:v>658.00710000000004</c:v>
                </c:pt>
                <c:pt idx="36">
                  <c:v>557.63260000000002</c:v>
                </c:pt>
                <c:pt idx="37">
                  <c:v>475.6</c:v>
                </c:pt>
                <c:pt idx="38">
                  <c:v>520.75059999999996</c:v>
                </c:pt>
                <c:pt idx="39">
                  <c:v>507.49869999999999</c:v>
                </c:pt>
                <c:pt idx="40">
                  <c:v>492.84059999999999</c:v>
                </c:pt>
                <c:pt idx="41">
                  <c:v>517.08330000000001</c:v>
                </c:pt>
                <c:pt idx="42">
                  <c:v>512.85230000000001</c:v>
                </c:pt>
                <c:pt idx="43">
                  <c:v>518.09320000000002</c:v>
                </c:pt>
                <c:pt idx="44">
                  <c:v>541.69029999999998</c:v>
                </c:pt>
                <c:pt idx="45">
                  <c:v>549.82000000000005</c:v>
                </c:pt>
                <c:pt idx="46">
                  <c:v>563.31730000000005</c:v>
                </c:pt>
                <c:pt idx="47">
                  <c:v>545.58029999999997</c:v>
                </c:pt>
                <c:pt idx="48">
                  <c:v>469.55710000000005</c:v>
                </c:pt>
                <c:pt idx="49">
                  <c:v>454.27820000000003</c:v>
                </c:pt>
                <c:pt idx="50">
                  <c:v>465.25450000000001</c:v>
                </c:pt>
                <c:pt idx="51">
                  <c:v>542.01769999999999</c:v>
                </c:pt>
                <c:pt idx="52">
                  <c:v>508.0335</c:v>
                </c:pt>
                <c:pt idx="53">
                  <c:v>510.26930000000004</c:v>
                </c:pt>
                <c:pt idx="54">
                  <c:v>511.88160000000005</c:v>
                </c:pt>
                <c:pt idx="55">
                  <c:v>513.64870000000008</c:v>
                </c:pt>
                <c:pt idx="56">
                  <c:v>515.36469999999997</c:v>
                </c:pt>
                <c:pt idx="57">
                  <c:v>518.19000000000005</c:v>
                </c:pt>
                <c:pt idx="58">
                  <c:v>575.98770000000002</c:v>
                </c:pt>
                <c:pt idx="59">
                  <c:v>598.28550000000007</c:v>
                </c:pt>
                <c:pt idx="60">
                  <c:v>602.08550000000002</c:v>
                </c:pt>
                <c:pt idx="61">
                  <c:v>604.50340000000006</c:v>
                </c:pt>
                <c:pt idx="62">
                  <c:v>605.49680000000001</c:v>
                </c:pt>
                <c:pt idx="63">
                  <c:v>607.16369999999995</c:v>
                </c:pt>
                <c:pt idx="64">
                  <c:v>605.09550000000002</c:v>
                </c:pt>
                <c:pt idx="65">
                  <c:v>603.66970000000003</c:v>
                </c:pt>
                <c:pt idx="66">
                  <c:v>603.65610000000004</c:v>
                </c:pt>
                <c:pt idx="67">
                  <c:v>604.1</c:v>
                </c:pt>
                <c:pt idx="68">
                  <c:v>604.52930000000003</c:v>
                </c:pt>
                <c:pt idx="69">
                  <c:v>605.55939999999998</c:v>
                </c:pt>
                <c:pt idx="70">
                  <c:v>608.08000000000004</c:v>
                </c:pt>
                <c:pt idx="71">
                  <c:v>610.80420000000004</c:v>
                </c:pt>
                <c:pt idx="72">
                  <c:v>611.97130000000004</c:v>
                </c:pt>
                <c:pt idx="73">
                  <c:v>611.73929999999996</c:v>
                </c:pt>
                <c:pt idx="74">
                  <c:v>645.16319999999996</c:v>
                </c:pt>
                <c:pt idx="75">
                  <c:v>588.30600000000004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02336"/>
        <c:axId val="63108224"/>
      </c:lineChart>
      <c:catAx>
        <c:axId val="6310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108224"/>
        <c:crossesAt val="400"/>
        <c:auto val="1"/>
        <c:lblAlgn val="ctr"/>
        <c:lblOffset val="100"/>
        <c:tickLblSkip val="3"/>
        <c:tickMarkSkip val="1"/>
        <c:noMultiLvlLbl val="0"/>
      </c:catAx>
      <c:valAx>
        <c:axId val="63108224"/>
        <c:scaling>
          <c:orientation val="minMax"/>
          <c:max val="799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102336"/>
        <c:crosses val="autoZero"/>
        <c:crossBetween val="between"/>
        <c:majorUnit val="100"/>
        <c:minorUnit val="10"/>
      </c:valAx>
      <c:spPr>
        <a:gradFill rotWithShape="0">
          <a:gsLst>
            <a:gs pos="0">
              <a:srgbClr val="FFFFFF"/>
            </a:gs>
            <a:gs pos="100000">
              <a:srgbClr val="FFFF00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9776443832371424"/>
          <c:y val="0.74219597550306216"/>
          <c:w val="0.11084119158002448"/>
          <c:h val="0.13931192424476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&amp;L&amp;Z&amp;F</c:oddHeader>
    </c:headerFooter>
    <c:pageMargins b="0.5" l="0.75" r="0.75" t="0.75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Annual Heavy &amp; Light Lamb prices in the EU-27
2004 - 2012</a:t>
            </a:r>
          </a:p>
          <a:p>
            <a:pPr>
              <a:defRPr sz="14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GB"/>
          </a:p>
        </c:rich>
      </c:tx>
      <c:layout>
        <c:manualLayout>
          <c:xMode val="edge"/>
          <c:yMode val="edge"/>
          <c:x val="0.20226571193163959"/>
          <c:y val="3.519061583577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83191721012402"/>
          <c:y val="4.9853372434017593E-2"/>
          <c:w val="0.85437028211323407"/>
          <c:h val="0.76246334310850439"/>
        </c:manualLayout>
      </c:layout>
      <c:lineChart>
        <c:grouping val="standard"/>
        <c:varyColors val="0"/>
        <c:ser>
          <c:idx val="1"/>
          <c:order val="0"/>
          <c:tx>
            <c:v>Light Lamb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Years!$E$7:$M$7</c:f>
              <c:numCache>
                <c:formatCode>0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Years!$E$40:$M$40</c:f>
              <c:numCache>
                <c:formatCode>#,##0.00</c:formatCode>
                <c:ptCount val="9"/>
                <c:pt idx="0">
                  <c:v>564.36490941169382</c:v>
                </c:pt>
                <c:pt idx="1">
                  <c:v>618.73237565931208</c:v>
                </c:pt>
                <c:pt idx="2">
                  <c:v>594.61690843706754</c:v>
                </c:pt>
                <c:pt idx="3">
                  <c:v>586.30806419080011</c:v>
                </c:pt>
                <c:pt idx="4">
                  <c:v>607.32584703010002</c:v>
                </c:pt>
                <c:pt idx="5">
                  <c:v>637.6935361692307</c:v>
                </c:pt>
                <c:pt idx="6">
                  <c:v>584.29972987916665</c:v>
                </c:pt>
                <c:pt idx="7">
                  <c:v>590.52014269416668</c:v>
                </c:pt>
                <c:pt idx="8">
                  <c:v>599.88118387393956</c:v>
                </c:pt>
              </c:numCache>
            </c:numRef>
          </c:val>
          <c:smooth val="1"/>
        </c:ser>
        <c:ser>
          <c:idx val="0"/>
          <c:order val="1"/>
          <c:tx>
            <c:v>Heavy Lamb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Years!$E$7:$M$7</c:f>
              <c:numCache>
                <c:formatCode>0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Years!$E$23:$M$23</c:f>
              <c:numCache>
                <c:formatCode>#,##0.00</c:formatCode>
                <c:ptCount val="9"/>
                <c:pt idx="0">
                  <c:v>401.43379490624369</c:v>
                </c:pt>
                <c:pt idx="1">
                  <c:v>395.10861993301745</c:v>
                </c:pt>
                <c:pt idx="2">
                  <c:v>415.84166693149098</c:v>
                </c:pt>
                <c:pt idx="3">
                  <c:v>367.76043629333333</c:v>
                </c:pt>
                <c:pt idx="4">
                  <c:v>391.87344838750005</c:v>
                </c:pt>
                <c:pt idx="5">
                  <c:v>412.48287703538449</c:v>
                </c:pt>
                <c:pt idx="6">
                  <c:v>436.03397695916669</c:v>
                </c:pt>
                <c:pt idx="7">
                  <c:v>497.84388758999995</c:v>
                </c:pt>
                <c:pt idx="8">
                  <c:v>497.9643156599999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35072"/>
        <c:axId val="98841344"/>
      </c:lineChart>
      <c:catAx>
        <c:axId val="988350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841344"/>
        <c:crossesAt val="350"/>
        <c:auto val="1"/>
        <c:lblAlgn val="ctr"/>
        <c:lblOffset val="100"/>
        <c:tickLblSkip val="1"/>
        <c:tickMarkSkip val="1"/>
        <c:noMultiLvlLbl val="0"/>
      </c:catAx>
      <c:valAx>
        <c:axId val="98841344"/>
        <c:scaling>
          <c:orientation val="minMax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€uro/ 100kg</a:t>
                </a:r>
              </a:p>
            </c:rich>
          </c:tx>
          <c:layout>
            <c:manualLayout>
              <c:xMode val="edge"/>
              <c:yMode val="edge"/>
              <c:x val="2.1035598705501618E-2"/>
              <c:y val="0.343108504398826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835072"/>
        <c:crosses val="autoZero"/>
        <c:crossBetween val="between"/>
        <c:majorUnit val="5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596564992482736"/>
          <c:y val="0.9296187683284457"/>
          <c:w val="0.77238454416498892"/>
          <c:h val="6.9403714565004881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Annual Light Lamb prices in the EU-27
2004 - 2012</a:t>
            </a:r>
          </a:p>
        </c:rich>
      </c:tx>
      <c:layout>
        <c:manualLayout>
          <c:xMode val="edge"/>
          <c:yMode val="edge"/>
          <c:x val="0.2116318335813839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08571117549662"/>
          <c:y val="0.19298300719288877"/>
          <c:w val="0.86914446589167405"/>
          <c:h val="0.70468037474979084"/>
        </c:manualLayout>
      </c:layout>
      <c:lineChart>
        <c:grouping val="standard"/>
        <c:varyColors val="0"/>
        <c:ser>
          <c:idx val="2"/>
          <c:order val="0"/>
          <c:tx>
            <c:strRef>
              <c:f>Years!$A$52</c:f>
              <c:strCache>
                <c:ptCount val="1"/>
                <c:pt idx="0">
                  <c:v>maximum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Years!$E$7:$M$7</c:f>
              <c:numCache>
                <c:formatCode>0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Years!$E$52:$M$52</c:f>
              <c:numCache>
                <c:formatCode>#,##0.00</c:formatCode>
                <c:ptCount val="9"/>
                <c:pt idx="0">
                  <c:v>600.456277</c:v>
                </c:pt>
                <c:pt idx="1">
                  <c:v>651.39435000000003</c:v>
                </c:pt>
                <c:pt idx="2">
                  <c:v>668.14893600000005</c:v>
                </c:pt>
                <c:pt idx="3">
                  <c:v>655.41375000000005</c:v>
                </c:pt>
                <c:pt idx="4">
                  <c:v>657.82180000000005</c:v>
                </c:pt>
                <c:pt idx="5">
                  <c:v>774.69191538461507</c:v>
                </c:pt>
                <c:pt idx="6">
                  <c:v>669.31599166666672</c:v>
                </c:pt>
                <c:pt idx="7">
                  <c:v>697.63975000000005</c:v>
                </c:pt>
                <c:pt idx="8">
                  <c:v>708.06472727272728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Years!$A$51</c:f>
              <c:strCache>
                <c:ptCount val="1"/>
                <c:pt idx="0">
                  <c:v>EU Light lambs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Years!$E$7:$M$7</c:f>
              <c:numCache>
                <c:formatCode>0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Years!$E$51:$M$51</c:f>
              <c:numCache>
                <c:formatCode>#,##0.00</c:formatCode>
                <c:ptCount val="9"/>
                <c:pt idx="0">
                  <c:v>564.36490941169382</c:v>
                </c:pt>
                <c:pt idx="1">
                  <c:v>618.73237565931208</c:v>
                </c:pt>
                <c:pt idx="2">
                  <c:v>594.61690843706754</c:v>
                </c:pt>
                <c:pt idx="3">
                  <c:v>586.30806419080011</c:v>
                </c:pt>
                <c:pt idx="4">
                  <c:v>607.32584703010002</c:v>
                </c:pt>
                <c:pt idx="5">
                  <c:v>637.6935361692307</c:v>
                </c:pt>
                <c:pt idx="6">
                  <c:v>584.29972987916665</c:v>
                </c:pt>
                <c:pt idx="7">
                  <c:v>590.52014269416668</c:v>
                </c:pt>
                <c:pt idx="8">
                  <c:v>599.88118387393956</c:v>
                </c:pt>
              </c:numCache>
            </c:numRef>
          </c:val>
          <c:smooth val="1"/>
        </c:ser>
        <c:ser>
          <c:idx val="0"/>
          <c:order val="2"/>
          <c:tx>
            <c:strRef>
              <c:f>Years!$A$53</c:f>
              <c:strCache>
                <c:ptCount val="1"/>
                <c:pt idx="0">
                  <c:v>minimum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Years!$E$7:$M$7</c:f>
              <c:numCache>
                <c:formatCode>0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Years!$E$53:$M$53</c:f>
              <c:numCache>
                <c:formatCode>#,##0.00</c:formatCode>
                <c:ptCount val="9"/>
                <c:pt idx="0">
                  <c:v>425.15182299999998</c:v>
                </c:pt>
                <c:pt idx="1">
                  <c:v>437.27473300000003</c:v>
                </c:pt>
                <c:pt idx="2">
                  <c:v>423.3811</c:v>
                </c:pt>
                <c:pt idx="3">
                  <c:v>362.88008300000001</c:v>
                </c:pt>
                <c:pt idx="4">
                  <c:v>396.86529200000001</c:v>
                </c:pt>
                <c:pt idx="5">
                  <c:v>383.27250769230807</c:v>
                </c:pt>
                <c:pt idx="6">
                  <c:v>368.77536666666668</c:v>
                </c:pt>
                <c:pt idx="7">
                  <c:v>402.75156666666669</c:v>
                </c:pt>
                <c:pt idx="8">
                  <c:v>404.01753333333335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2032"/>
        <c:axId val="98935168"/>
      </c:lineChart>
      <c:catAx>
        <c:axId val="988920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935168"/>
        <c:crossesAt val="350"/>
        <c:auto val="1"/>
        <c:lblAlgn val="ctr"/>
        <c:lblOffset val="100"/>
        <c:tickLblSkip val="1"/>
        <c:tickMarkSkip val="1"/>
        <c:noMultiLvlLbl val="0"/>
      </c:catAx>
      <c:valAx>
        <c:axId val="98935168"/>
        <c:scaling>
          <c:orientation val="minMax"/>
          <c:max val="799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€uro/ 100kg</a:t>
                </a:r>
              </a:p>
            </c:rich>
          </c:tx>
          <c:layout>
            <c:manualLayout>
              <c:xMode val="edge"/>
              <c:yMode val="edge"/>
              <c:x val="2.4232633279483037E-2"/>
              <c:y val="0.441521695752943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892032"/>
        <c:crosses val="autoZero"/>
        <c:crossBetween val="between"/>
        <c:majorUnit val="10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016155088852989"/>
          <c:y val="0.22807078939693942"/>
          <c:w val="0.20193878026959067"/>
          <c:h val="0.17836318705775811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Annual Light Lamb prices in the EU-27
2004 - 2011</a:t>
            </a:r>
          </a:p>
        </c:rich>
      </c:tx>
      <c:layout>
        <c:manualLayout>
          <c:xMode val="edge"/>
          <c:yMode val="edge"/>
          <c:x val="0.2990201224846894"/>
          <c:y val="3.5143769968051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7533026853916"/>
          <c:y val="0.1725242307998309"/>
          <c:w val="0.8774523805344614"/>
          <c:h val="0.72524074799188176"/>
        </c:manualLayout>
      </c:layout>
      <c:lineChart>
        <c:grouping val="standard"/>
        <c:varyColors val="0"/>
        <c:ser>
          <c:idx val="2"/>
          <c:order val="0"/>
          <c:tx>
            <c:strRef>
              <c:f>Years!$A$32</c:f>
              <c:strCache>
                <c:ptCount val="1"/>
                <c:pt idx="0">
                  <c:v>GR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Years!$E$7:$M$7</c:f>
              <c:numCache>
                <c:formatCode>0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Years!$E$32:$M$32</c:f>
              <c:numCache>
                <c:formatCode>#,##0.00</c:formatCode>
                <c:ptCount val="9"/>
                <c:pt idx="0">
                  <c:v>500.04055399999999</c:v>
                </c:pt>
                <c:pt idx="1">
                  <c:v>560.17403300000001</c:v>
                </c:pt>
                <c:pt idx="2">
                  <c:v>561.25938199999996</c:v>
                </c:pt>
                <c:pt idx="3">
                  <c:v>521.03854999999999</c:v>
                </c:pt>
                <c:pt idx="4">
                  <c:v>514.79109200000005</c:v>
                </c:pt>
                <c:pt idx="5">
                  <c:v>538.49436923076905</c:v>
                </c:pt>
                <c:pt idx="6">
                  <c:v>541.66815833333328</c:v>
                </c:pt>
                <c:pt idx="7">
                  <c:v>554.50711666666666</c:v>
                </c:pt>
                <c:pt idx="8">
                  <c:v>525.02664545454547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Years!$A$33</c:f>
              <c:strCache>
                <c:ptCount val="1"/>
                <c:pt idx="0">
                  <c:v>ES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Years!$E$7:$M$7</c:f>
              <c:numCache>
                <c:formatCode>0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Years!$E$33:$M$33</c:f>
              <c:numCache>
                <c:formatCode>#,##0.00</c:formatCode>
                <c:ptCount val="9"/>
                <c:pt idx="0">
                  <c:v>600.456277</c:v>
                </c:pt>
                <c:pt idx="1">
                  <c:v>651.39435000000003</c:v>
                </c:pt>
                <c:pt idx="2">
                  <c:v>594.67886399999998</c:v>
                </c:pt>
                <c:pt idx="3">
                  <c:v>606.32127500000001</c:v>
                </c:pt>
                <c:pt idx="4">
                  <c:v>657.82180000000005</c:v>
                </c:pt>
                <c:pt idx="5">
                  <c:v>705.71123846153807</c:v>
                </c:pt>
                <c:pt idx="6">
                  <c:v>638.7796166666667</c:v>
                </c:pt>
                <c:pt idx="7">
                  <c:v>697.63975000000005</c:v>
                </c:pt>
                <c:pt idx="8">
                  <c:v>708.06472727272728</c:v>
                </c:pt>
              </c:numCache>
            </c:numRef>
          </c:val>
          <c:smooth val="1"/>
        </c:ser>
        <c:ser>
          <c:idx val="0"/>
          <c:order val="2"/>
          <c:tx>
            <c:strRef>
              <c:f>Years!$A$34</c:f>
              <c:strCache>
                <c:ptCount val="1"/>
                <c:pt idx="0">
                  <c:v>IT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Years!$E$7:$M$7</c:f>
              <c:numCache>
                <c:formatCode>0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Years!$E$34:$M$34</c:f>
              <c:numCache>
                <c:formatCode>#,##0.00</c:formatCode>
                <c:ptCount val="9"/>
                <c:pt idx="0">
                  <c:v>574.59436200000005</c:v>
                </c:pt>
                <c:pt idx="1">
                  <c:v>637.16785000000004</c:v>
                </c:pt>
                <c:pt idx="2">
                  <c:v>668.14893600000005</c:v>
                </c:pt>
                <c:pt idx="3">
                  <c:v>655.41375000000005</c:v>
                </c:pt>
                <c:pt idx="4">
                  <c:v>628.60751700000003</c:v>
                </c:pt>
                <c:pt idx="5">
                  <c:v>608.29056153846204</c:v>
                </c:pt>
                <c:pt idx="6">
                  <c:v>517.89030833333334</c:v>
                </c:pt>
                <c:pt idx="7">
                  <c:v>526.27474166666661</c:v>
                </c:pt>
                <c:pt idx="8">
                  <c:v>605.69619090909089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65376"/>
        <c:axId val="98979840"/>
      </c:lineChart>
      <c:catAx>
        <c:axId val="989653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979840"/>
        <c:crossesAt val="350"/>
        <c:auto val="1"/>
        <c:lblAlgn val="ctr"/>
        <c:lblOffset val="100"/>
        <c:tickLblSkip val="1"/>
        <c:tickMarkSkip val="1"/>
        <c:noMultiLvlLbl val="0"/>
      </c:catAx>
      <c:valAx>
        <c:axId val="98979840"/>
        <c:scaling>
          <c:orientation val="minMax"/>
          <c:max val="799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€uro/ 100kg</a:t>
                </a:r>
              </a:p>
            </c:rich>
          </c:tx>
          <c:layout>
            <c:manualLayout>
              <c:xMode val="edge"/>
              <c:yMode val="edge"/>
              <c:x val="2.4509803921568627E-2"/>
              <c:y val="0.42811568681710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965376"/>
        <c:crosses val="autoZero"/>
        <c:crossBetween val="between"/>
        <c:majorUnit val="100"/>
        <c:minorUnit val="4"/>
      </c:valAx>
      <c:spPr>
        <a:solidFill>
          <a:srgbClr val="FFFFCC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5196095586090955"/>
          <c:y val="0.20766806705072408"/>
          <c:w val="0.1029413480177723"/>
          <c:h val="0.1853038497983279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Annual Heavy Lamb prices in the EU-27
2004 - 2012</a:t>
            </a:r>
          </a:p>
        </c:rich>
      </c:tx>
      <c:layout>
        <c:manualLayout>
          <c:xMode val="edge"/>
          <c:yMode val="edge"/>
          <c:x val="0.20226571193163959"/>
          <c:y val="1.592356687898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6003419554352"/>
          <c:y val="0.1751592356687898"/>
          <c:w val="0.87864216512781457"/>
          <c:h val="0.72292993630573243"/>
        </c:manualLayout>
      </c:layout>
      <c:lineChart>
        <c:grouping val="standard"/>
        <c:varyColors val="0"/>
        <c:ser>
          <c:idx val="1"/>
          <c:order val="0"/>
          <c:tx>
            <c:strRef>
              <c:f>Years!$A$14</c:f>
              <c:strCache>
                <c:ptCount val="1"/>
                <c:pt idx="0">
                  <c:v>FR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Years!$E$7:$M$7</c:f>
              <c:numCache>
                <c:formatCode>0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Years!$E$14:$M$14</c:f>
              <c:numCache>
                <c:formatCode>#,##0.00</c:formatCode>
                <c:ptCount val="9"/>
                <c:pt idx="0">
                  <c:v>487.03006923076902</c:v>
                </c:pt>
                <c:pt idx="1">
                  <c:v>486.23740833333306</c:v>
                </c:pt>
                <c:pt idx="2">
                  <c:v>540.26576363636411</c:v>
                </c:pt>
                <c:pt idx="3">
                  <c:v>540.14247499999999</c:v>
                </c:pt>
                <c:pt idx="4">
                  <c:v>563.44776666666712</c:v>
                </c:pt>
                <c:pt idx="5">
                  <c:v>584.14069230769201</c:v>
                </c:pt>
                <c:pt idx="6">
                  <c:v>580.22213333333332</c:v>
                </c:pt>
                <c:pt idx="7">
                  <c:v>613.82453333333331</c:v>
                </c:pt>
                <c:pt idx="8">
                  <c:v>616.52029090909093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Years!$A$22</c:f>
              <c:strCache>
                <c:ptCount val="1"/>
                <c:pt idx="0">
                  <c:v>UK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Years!$E$7:$M$7</c:f>
              <c:numCache>
                <c:formatCode>0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Years!$E$22:$M$22</c:f>
              <c:numCache>
                <c:formatCode>#,##0.00</c:formatCode>
                <c:ptCount val="9"/>
                <c:pt idx="0">
                  <c:v>382.31680769230803</c:v>
                </c:pt>
                <c:pt idx="1">
                  <c:v>361.71045833333301</c:v>
                </c:pt>
                <c:pt idx="2">
                  <c:v>379.86763636363605</c:v>
                </c:pt>
                <c:pt idx="3">
                  <c:v>344.92807499999998</c:v>
                </c:pt>
                <c:pt idx="4">
                  <c:v>371.79990833333306</c:v>
                </c:pt>
                <c:pt idx="5">
                  <c:v>406.61426923076903</c:v>
                </c:pt>
                <c:pt idx="6">
                  <c:v>452.43576666666667</c:v>
                </c:pt>
                <c:pt idx="7">
                  <c:v>501.72770833333334</c:v>
                </c:pt>
                <c:pt idx="8">
                  <c:v>499.7214909090909</c:v>
                </c:pt>
              </c:numCache>
            </c:numRef>
          </c:val>
          <c:smooth val="1"/>
        </c:ser>
        <c:ser>
          <c:idx val="0"/>
          <c:order val="2"/>
          <c:tx>
            <c:strRef>
              <c:f>Years!$A$12</c:f>
              <c:strCache>
                <c:ptCount val="1"/>
                <c:pt idx="0">
                  <c:v>IE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Years!$E$7:$M$7</c:f>
              <c:numCache>
                <c:formatCode>0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Years!$E$12:$M$12</c:f>
              <c:numCache>
                <c:formatCode>#,##0.00</c:formatCode>
                <c:ptCount val="9"/>
                <c:pt idx="0">
                  <c:v>353.95912307692305</c:v>
                </c:pt>
                <c:pt idx="1">
                  <c:v>327.88880833333303</c:v>
                </c:pt>
                <c:pt idx="2">
                  <c:v>334.67448181818202</c:v>
                </c:pt>
                <c:pt idx="3">
                  <c:v>339.68464999999998</c:v>
                </c:pt>
                <c:pt idx="4">
                  <c:v>352.78739166666702</c:v>
                </c:pt>
                <c:pt idx="5">
                  <c:v>363.8417</c:v>
                </c:pt>
                <c:pt idx="6">
                  <c:v>428.16104166666668</c:v>
                </c:pt>
                <c:pt idx="7">
                  <c:v>471.02870833333333</c:v>
                </c:pt>
                <c:pt idx="8">
                  <c:v>443.85369090909091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Years!$A$18</c:f>
              <c:strCache>
                <c:ptCount val="1"/>
                <c:pt idx="0">
                  <c:v>RO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Years!$E$7:$M$7</c:f>
              <c:numCache>
                <c:formatCode>0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Years!$E$18:$M$18</c:f>
              <c:numCache>
                <c:formatCode>#,##0.00</c:formatCode>
                <c:ptCount val="9"/>
                <c:pt idx="3">
                  <c:v>180.78730000000002</c:v>
                </c:pt>
                <c:pt idx="4">
                  <c:v>188.36939166666701</c:v>
                </c:pt>
                <c:pt idx="5">
                  <c:v>181.766823076923</c:v>
                </c:pt>
                <c:pt idx="6">
                  <c:v>191.21928333333332</c:v>
                </c:pt>
                <c:pt idx="7">
                  <c:v>239.23043333333334</c:v>
                </c:pt>
                <c:pt idx="8">
                  <c:v>234.10080909090908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58272"/>
        <c:axId val="99168640"/>
      </c:lineChart>
      <c:catAx>
        <c:axId val="991582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168640"/>
        <c:crossesAt val="150"/>
        <c:auto val="1"/>
        <c:lblAlgn val="ctr"/>
        <c:lblOffset val="100"/>
        <c:tickLblSkip val="1"/>
        <c:tickMarkSkip val="1"/>
        <c:noMultiLvlLbl val="0"/>
      </c:catAx>
      <c:valAx>
        <c:axId val="99168640"/>
        <c:scaling>
          <c:orientation val="minMax"/>
          <c:max val="699"/>
          <c:min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€uro/ 100kg</a:t>
                </a:r>
              </a:p>
            </c:rich>
          </c:tx>
          <c:layout>
            <c:manualLayout>
              <c:xMode val="edge"/>
              <c:yMode val="edge"/>
              <c:x val="2.4271844660194174E-2"/>
              <c:y val="0.4299363057324840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158272"/>
        <c:crosses val="autoZero"/>
        <c:crossBetween val="between"/>
        <c:majorUnit val="10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886748379753501"/>
          <c:y val="0.20382165605095542"/>
          <c:w val="8.5760687681030151E-2"/>
          <c:h val="0.24522292993630573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3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Forecast of Heavy Lamb prices in the EU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225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excluding Romania</a:t>
            </a:r>
            <a:endParaRPr lang="en-GB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ysDash"/>
            </a:ln>
          </c:spPr>
          <c:marker>
            <c:symbol val="dash"/>
            <c:size val="7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CCFFCC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CCFF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plus"/>
            <c:size val="9"/>
            <c:spPr>
              <a:solidFill>
                <a:srgbClr val="0000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18944"/>
        <c:axId val="99220864"/>
      </c:lineChart>
      <c:catAx>
        <c:axId val="9921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2208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9220864"/>
        <c:scaling>
          <c:orientation val="minMax"/>
          <c:max val="599"/>
          <c:min val="150"/>
        </c:scaling>
        <c:delete val="0"/>
        <c:axPos val="l"/>
        <c:majorGridlines>
          <c:spPr>
            <a:ln w="25400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€uro/ 100kg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218944"/>
        <c:crosses val="autoZero"/>
        <c:crossBetween val="between"/>
        <c:majorUnit val="100"/>
        <c:minorUnit val="20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2700000" scaled="1"/>
        </a:gra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t>Forecast of Light Lamb prices in the EU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'Forecast April 2012'!#REF!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plus"/>
            <c:size val="9"/>
            <c:spPr>
              <a:solidFill>
                <a:srgbClr val="0000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'Forecast April 2012'!#REF!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6192"/>
        <c:axId val="99274752"/>
      </c:lineChart>
      <c:catAx>
        <c:axId val="9925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2747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9274752"/>
        <c:scaling>
          <c:orientation val="minMax"/>
          <c:max val="775"/>
          <c:min val="350"/>
        </c:scaling>
        <c:delete val="0"/>
        <c:axPos val="l"/>
        <c:majorGridlines>
          <c:spPr>
            <a:ln w="25400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€uro/ 100kg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256192"/>
        <c:crosses val="autoZero"/>
        <c:crossBetween val="between"/>
        <c:majorUnit val="100"/>
        <c:minorUnit val="20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2700000" scaled="1"/>
        </a:gra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Lamb prices in the EU
2009</a:t>
            </a:r>
          </a:p>
        </c:rich>
      </c:tx>
      <c:layout>
        <c:manualLayout>
          <c:xMode val="edge"/>
          <c:yMode val="edge"/>
          <c:x val="0.33492819766955884"/>
          <c:y val="3.47736855473710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71929824561403E-2"/>
          <c:y val="0.10748200195107495"/>
          <c:w val="0.89792663476874002"/>
          <c:h val="0.7681801904150356"/>
        </c:manualLayout>
      </c:layout>
      <c:lineChart>
        <c:grouping val="standard"/>
        <c:varyColors val="0"/>
        <c:ser>
          <c:idx val="0"/>
          <c:order val="0"/>
          <c:tx>
            <c:strRef>
              <c:f>'2009'!$A$50</c:f>
              <c:strCache>
                <c:ptCount val="1"/>
                <c:pt idx="0">
                  <c:v>EU Light lambs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'2009'!$C$50:$BC$50</c:f>
              <c:numCache>
                <c:formatCode>#,##0.00</c:formatCode>
                <c:ptCount val="53"/>
                <c:pt idx="0">
                  <c:v>713.1825</c:v>
                </c:pt>
                <c:pt idx="1">
                  <c:v>718.40980000000002</c:v>
                </c:pt>
                <c:pt idx="2">
                  <c:v>671.74009999999998</c:v>
                </c:pt>
                <c:pt idx="3">
                  <c:v>650.62080000000003</c:v>
                </c:pt>
                <c:pt idx="4">
                  <c:v>631.1508</c:v>
                </c:pt>
                <c:pt idx="5">
                  <c:v>626.55520000000001</c:v>
                </c:pt>
                <c:pt idx="6">
                  <c:v>612.1155</c:v>
                </c:pt>
                <c:pt idx="7">
                  <c:v>593.76200000000006</c:v>
                </c:pt>
                <c:pt idx="8">
                  <c:v>571.08479999999997</c:v>
                </c:pt>
                <c:pt idx="9">
                  <c:v>555.47760000000005</c:v>
                </c:pt>
                <c:pt idx="10">
                  <c:v>551.04420000000005</c:v>
                </c:pt>
                <c:pt idx="11">
                  <c:v>556.85540000000003</c:v>
                </c:pt>
                <c:pt idx="12">
                  <c:v>557.52520000000004</c:v>
                </c:pt>
                <c:pt idx="13">
                  <c:v>533.87110000000007</c:v>
                </c:pt>
                <c:pt idx="14">
                  <c:v>549.70260000000007</c:v>
                </c:pt>
                <c:pt idx="15">
                  <c:v>579.0222</c:v>
                </c:pt>
                <c:pt idx="16">
                  <c:v>567.94170000000008</c:v>
                </c:pt>
                <c:pt idx="17">
                  <c:v>559.46069999999997</c:v>
                </c:pt>
                <c:pt idx="18">
                  <c:v>557.2903</c:v>
                </c:pt>
                <c:pt idx="19">
                  <c:v>551.48239999999998</c:v>
                </c:pt>
                <c:pt idx="20">
                  <c:v>551.11570000000006</c:v>
                </c:pt>
                <c:pt idx="21">
                  <c:v>556.86500000000001</c:v>
                </c:pt>
                <c:pt idx="22">
                  <c:v>553.79550000000006</c:v>
                </c:pt>
                <c:pt idx="23">
                  <c:v>561.92360000000008</c:v>
                </c:pt>
                <c:pt idx="24">
                  <c:v>562.95810000000006</c:v>
                </c:pt>
                <c:pt idx="25">
                  <c:v>578.21789999999999</c:v>
                </c:pt>
                <c:pt idx="26">
                  <c:v>588.84820000000002</c:v>
                </c:pt>
                <c:pt idx="27">
                  <c:v>614.02539999999999</c:v>
                </c:pt>
                <c:pt idx="28">
                  <c:v>619.41150000000005</c:v>
                </c:pt>
                <c:pt idx="29">
                  <c:v>633.35559999999998</c:v>
                </c:pt>
                <c:pt idx="30">
                  <c:v>647.02629999999999</c:v>
                </c:pt>
                <c:pt idx="31">
                  <c:v>648.8347</c:v>
                </c:pt>
                <c:pt idx="32">
                  <c:v>647.02730000000008</c:v>
                </c:pt>
                <c:pt idx="33">
                  <c:v>647.66120000000001</c:v>
                </c:pt>
                <c:pt idx="34">
                  <c:v>665.65420000000006</c:v>
                </c:pt>
                <c:pt idx="35">
                  <c:v>677.15140000000008</c:v>
                </c:pt>
                <c:pt idx="36">
                  <c:v>700.42230000000006</c:v>
                </c:pt>
                <c:pt idx="37">
                  <c:v>717.29219999999998</c:v>
                </c:pt>
                <c:pt idx="38">
                  <c:v>726.48670000000004</c:v>
                </c:pt>
                <c:pt idx="39">
                  <c:v>730.86810000000003</c:v>
                </c:pt>
                <c:pt idx="40">
                  <c:v>727.95010000000002</c:v>
                </c:pt>
                <c:pt idx="41">
                  <c:v>725.11860000000001</c:v>
                </c:pt>
                <c:pt idx="42">
                  <c:v>723.87260000000003</c:v>
                </c:pt>
                <c:pt idx="43">
                  <c:v>718.2867</c:v>
                </c:pt>
                <c:pt idx="44">
                  <c:v>711.71630000000005</c:v>
                </c:pt>
                <c:pt idx="45">
                  <c:v>706.74459999999999</c:v>
                </c:pt>
                <c:pt idx="46">
                  <c:v>701.88430000000005</c:v>
                </c:pt>
                <c:pt idx="47">
                  <c:v>713.53970000000004</c:v>
                </c:pt>
                <c:pt idx="48">
                  <c:v>713.63819999999998</c:v>
                </c:pt>
                <c:pt idx="49">
                  <c:v>714.43400000000008</c:v>
                </c:pt>
                <c:pt idx="50">
                  <c:v>725.02330000000006</c:v>
                </c:pt>
                <c:pt idx="51">
                  <c:v>720.30860000000007</c:v>
                </c:pt>
                <c:pt idx="52">
                  <c:v>717.56100000000004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'2009'!$A$44</c:f>
              <c:strCache>
                <c:ptCount val="1"/>
                <c:pt idx="0">
                  <c:v>EU Heavy lambs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val>
            <c:numRef>
              <c:f>'2009'!$C$44:$BC$44</c:f>
              <c:numCache>
                <c:formatCode>#,##0.00</c:formatCode>
                <c:ptCount val="53"/>
                <c:pt idx="0">
                  <c:v>384.48810000000003</c:v>
                </c:pt>
                <c:pt idx="1">
                  <c:v>401.0616</c:v>
                </c:pt>
                <c:pt idx="2">
                  <c:v>408.08850000000001</c:v>
                </c:pt>
                <c:pt idx="3">
                  <c:v>402.2414</c:v>
                </c:pt>
                <c:pt idx="4">
                  <c:v>403.2285</c:v>
                </c:pt>
                <c:pt idx="5">
                  <c:v>416.95749999999998</c:v>
                </c:pt>
                <c:pt idx="6">
                  <c:v>416.6549</c:v>
                </c:pt>
                <c:pt idx="7">
                  <c:v>415.87900000000002</c:v>
                </c:pt>
                <c:pt idx="8">
                  <c:v>412.03210000000001</c:v>
                </c:pt>
                <c:pt idx="9">
                  <c:v>410.98850000000004</c:v>
                </c:pt>
                <c:pt idx="10">
                  <c:v>407.82350000000002</c:v>
                </c:pt>
                <c:pt idx="11">
                  <c:v>408.63470000000001</c:v>
                </c:pt>
                <c:pt idx="12">
                  <c:v>420.79349999999999</c:v>
                </c:pt>
                <c:pt idx="13">
                  <c:v>436.87330000000003</c:v>
                </c:pt>
                <c:pt idx="14">
                  <c:v>442.45610000000005</c:v>
                </c:pt>
                <c:pt idx="15">
                  <c:v>444.7978</c:v>
                </c:pt>
                <c:pt idx="16">
                  <c:v>447.16770000000002</c:v>
                </c:pt>
                <c:pt idx="17">
                  <c:v>425.92150000000004</c:v>
                </c:pt>
                <c:pt idx="18">
                  <c:v>437.06280000000004</c:v>
                </c:pt>
                <c:pt idx="19">
                  <c:v>440.80720000000002</c:v>
                </c:pt>
                <c:pt idx="20">
                  <c:v>456.62370000000004</c:v>
                </c:pt>
                <c:pt idx="21">
                  <c:v>453.96110000000004</c:v>
                </c:pt>
                <c:pt idx="22">
                  <c:v>448.572</c:v>
                </c:pt>
                <c:pt idx="23">
                  <c:v>441.58570000000003</c:v>
                </c:pt>
                <c:pt idx="24">
                  <c:v>422.26030000000003</c:v>
                </c:pt>
                <c:pt idx="25">
                  <c:v>403.9264</c:v>
                </c:pt>
                <c:pt idx="26">
                  <c:v>392.6026</c:v>
                </c:pt>
                <c:pt idx="27">
                  <c:v>383.82070000000004</c:v>
                </c:pt>
                <c:pt idx="28">
                  <c:v>389.5489</c:v>
                </c:pt>
                <c:pt idx="29">
                  <c:v>384.73180000000002</c:v>
                </c:pt>
                <c:pt idx="30">
                  <c:v>379.9581</c:v>
                </c:pt>
                <c:pt idx="31">
                  <c:v>382.59590000000003</c:v>
                </c:pt>
                <c:pt idx="32">
                  <c:v>388.4871</c:v>
                </c:pt>
                <c:pt idx="33">
                  <c:v>388.11760000000004</c:v>
                </c:pt>
                <c:pt idx="34">
                  <c:v>387.75550000000004</c:v>
                </c:pt>
                <c:pt idx="35">
                  <c:v>387.32370000000003</c:v>
                </c:pt>
                <c:pt idx="36">
                  <c:v>388.3877</c:v>
                </c:pt>
                <c:pt idx="37">
                  <c:v>390.4239</c:v>
                </c:pt>
                <c:pt idx="38">
                  <c:v>385.88420000000002</c:v>
                </c:pt>
                <c:pt idx="39">
                  <c:v>372.88420000000002</c:v>
                </c:pt>
                <c:pt idx="40">
                  <c:v>386.53739999999999</c:v>
                </c:pt>
                <c:pt idx="41">
                  <c:v>394.78050000000002</c:v>
                </c:pt>
                <c:pt idx="42">
                  <c:v>378.11920000000003</c:v>
                </c:pt>
                <c:pt idx="43">
                  <c:v>380.1721</c:v>
                </c:pt>
                <c:pt idx="44">
                  <c:v>384.25120000000004</c:v>
                </c:pt>
                <c:pt idx="45">
                  <c:v>394.01830000000001</c:v>
                </c:pt>
                <c:pt idx="46">
                  <c:v>425.49460000000005</c:v>
                </c:pt>
                <c:pt idx="47">
                  <c:v>409.9785</c:v>
                </c:pt>
                <c:pt idx="48">
                  <c:v>411.45510000000002</c:v>
                </c:pt>
                <c:pt idx="49">
                  <c:v>422.52880000000005</c:v>
                </c:pt>
                <c:pt idx="50">
                  <c:v>427.09249999999997</c:v>
                </c:pt>
                <c:pt idx="51">
                  <c:v>429.76170000000002</c:v>
                </c:pt>
                <c:pt idx="52">
                  <c:v>449.19970000000001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861312"/>
        <c:axId val="177526272"/>
      </c:lineChart>
      <c:catAx>
        <c:axId val="17486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526272"/>
        <c:crossesAt val="0"/>
        <c:auto val="1"/>
        <c:lblAlgn val="ctr"/>
        <c:lblOffset val="100"/>
        <c:tickLblSkip val="3"/>
        <c:tickMarkSkip val="1"/>
        <c:noMultiLvlLbl val="0"/>
      </c:catAx>
      <c:valAx>
        <c:axId val="177526272"/>
        <c:scaling>
          <c:orientation val="minMax"/>
          <c:max val="1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€uro/100kg</a:t>
                </a:r>
              </a:p>
            </c:rich>
          </c:tx>
          <c:layout>
            <c:manualLayout>
              <c:xMode val="edge"/>
              <c:yMode val="edge"/>
              <c:x val="7.9744888576825986E-3"/>
              <c:y val="0.388832105664211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861312"/>
        <c:crosses val="autoZero"/>
        <c:crossBetween val="between"/>
        <c:majorUnit val="300"/>
        <c:minorUnit val="40"/>
      </c:valAx>
      <c:spPr>
        <a:solidFill>
          <a:srgbClr val="FFFFCC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542270591972187"/>
          <c:y val="7.9030734061468128E-2"/>
          <c:w val="0.18022334787769367"/>
          <c:h val="0.123288121242909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Forecast of Heavy Lamb prices in the EU
Forecast group of september 2012</a:t>
            </a:r>
          </a:p>
        </c:rich>
      </c:tx>
      <c:layout>
        <c:manualLayout>
          <c:xMode val="edge"/>
          <c:yMode val="edge"/>
          <c:x val="0.19266077177246049"/>
          <c:y val="1.3100463505891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09081566506982"/>
          <c:y val="0.15720550833363184"/>
          <c:w val="0.66702714667425567"/>
          <c:h val="0.74934625639031183"/>
        </c:manualLayout>
      </c:layout>
      <c:lineChart>
        <c:grouping val="standard"/>
        <c:varyColors val="0"/>
        <c:ser>
          <c:idx val="0"/>
          <c:order val="0"/>
          <c:tx>
            <c:strRef>
              <c:f>'Forecast Sept. 2012'!$A$12</c:f>
              <c:strCache>
                <c:ptCount val="1"/>
                <c:pt idx="0">
                  <c:v>BE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'Forecast Sept. 2012'!$D$11:$M$11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2012'!$D$12:$M$12</c:f>
              <c:numCache>
                <c:formatCode>#,##0.00</c:formatCode>
                <c:ptCount val="10"/>
                <c:pt idx="2">
                  <c:v>349.93</c:v>
                </c:pt>
                <c:pt idx="3">
                  <c:v>424.96729166666705</c:v>
                </c:pt>
                <c:pt idx="4">
                  <c:v>460.82610833333302</c:v>
                </c:pt>
                <c:pt idx="5">
                  <c:v>464.82980000000003</c:v>
                </c:pt>
                <c:pt idx="6">
                  <c:v>454.46668333333304</c:v>
                </c:pt>
                <c:pt idx="7">
                  <c:v>474.04909166666704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'Forecast Sept. 2012'!$A$13</c:f>
              <c:strCache>
                <c:ptCount val="1"/>
                <c:pt idx="0">
                  <c:v>DE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'Forecast Sept. 2012'!$D$11:$M$11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2012'!$D$13:$M$13</c:f>
              <c:numCache>
                <c:formatCode>#,##0.00</c:formatCode>
                <c:ptCount val="10"/>
                <c:pt idx="0">
                  <c:v>371.49000769230804</c:v>
                </c:pt>
                <c:pt idx="1">
                  <c:v>383.7346</c:v>
                </c:pt>
                <c:pt idx="2">
                  <c:v>407.72964545454499</c:v>
                </c:pt>
                <c:pt idx="3">
                  <c:v>391.00440000000003</c:v>
                </c:pt>
                <c:pt idx="4">
                  <c:v>412.55795000000001</c:v>
                </c:pt>
                <c:pt idx="5">
                  <c:v>424.12868461538505</c:v>
                </c:pt>
                <c:pt idx="6">
                  <c:v>428.61840833333304</c:v>
                </c:pt>
                <c:pt idx="7">
                  <c:v>477.51970833333303</c:v>
                </c:pt>
                <c:pt idx="8">
                  <c:v>518.4</c:v>
                </c:pt>
                <c:pt idx="9">
                  <c:v>549.50400000000013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'Forecast Sept. 2012'!$A$15</c:f>
              <c:strCache>
                <c:ptCount val="1"/>
                <c:pt idx="0">
                  <c:v>IE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'Forecast Sept. 2012'!$D$11:$M$11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2012'!$D$15:$M$15</c:f>
              <c:numCache>
                <c:formatCode>#,##0.00</c:formatCode>
                <c:ptCount val="10"/>
                <c:pt idx="0">
                  <c:v>353.95912307692305</c:v>
                </c:pt>
                <c:pt idx="1">
                  <c:v>327.88880833333303</c:v>
                </c:pt>
                <c:pt idx="2">
                  <c:v>334.67448181818202</c:v>
                </c:pt>
                <c:pt idx="3">
                  <c:v>339.68464999999998</c:v>
                </c:pt>
                <c:pt idx="4">
                  <c:v>352.78739166666702</c:v>
                </c:pt>
                <c:pt idx="5">
                  <c:v>363.8417</c:v>
                </c:pt>
                <c:pt idx="6">
                  <c:v>428.16104166666702</c:v>
                </c:pt>
                <c:pt idx="7">
                  <c:v>470.53583333333302</c:v>
                </c:pt>
                <c:pt idx="8">
                  <c:v>470</c:v>
                </c:pt>
                <c:pt idx="9">
                  <c:v>460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'Forecast Sept. 2012'!$A$16</c:f>
              <c:strCache>
                <c:ptCount val="1"/>
                <c:pt idx="0">
                  <c:v>ES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'Forecast Sept. 2012'!$D$11:$M$11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2012'!$D$16:$M$16</c:f>
              <c:numCache>
                <c:formatCode>#,##0.00</c:formatCode>
                <c:ptCount val="10"/>
                <c:pt idx="0">
                  <c:v>410.89942307692303</c:v>
                </c:pt>
                <c:pt idx="1">
                  <c:v>480.00325833333306</c:v>
                </c:pt>
                <c:pt idx="2">
                  <c:v>472.46381818181806</c:v>
                </c:pt>
                <c:pt idx="3">
                  <c:v>455.18599166666701</c:v>
                </c:pt>
                <c:pt idx="4">
                  <c:v>504.02257500000002</c:v>
                </c:pt>
                <c:pt idx="5">
                  <c:v>515.71131538461509</c:v>
                </c:pt>
                <c:pt idx="6">
                  <c:v>464.08156666666702</c:v>
                </c:pt>
                <c:pt idx="7">
                  <c:v>524.99282500000004</c:v>
                </c:pt>
                <c:pt idx="8">
                  <c:v>532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'Forecast Sept. 2012'!$A$17</c:f>
              <c:strCache>
                <c:ptCount val="1"/>
                <c:pt idx="0">
                  <c:v>FR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'Forecast Sept. 2012'!$D$11:$M$11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2012'!$D$17:$M$17</c:f>
              <c:numCache>
                <c:formatCode>#,##0.00</c:formatCode>
                <c:ptCount val="10"/>
                <c:pt idx="0">
                  <c:v>487.03006923076902</c:v>
                </c:pt>
                <c:pt idx="1">
                  <c:v>486.23740833333306</c:v>
                </c:pt>
                <c:pt idx="2">
                  <c:v>540.26576363636411</c:v>
                </c:pt>
                <c:pt idx="3">
                  <c:v>540.14247499999999</c:v>
                </c:pt>
                <c:pt idx="4">
                  <c:v>563.44776666666712</c:v>
                </c:pt>
                <c:pt idx="5">
                  <c:v>584.14069230769201</c:v>
                </c:pt>
                <c:pt idx="6">
                  <c:v>580.22213333333309</c:v>
                </c:pt>
                <c:pt idx="7">
                  <c:v>614.6471166666671</c:v>
                </c:pt>
                <c:pt idx="8">
                  <c:v>610.79999999999995</c:v>
                </c:pt>
                <c:pt idx="9">
                  <c:v>610.79999999999995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'Forecast Sept. 2012'!$A$18</c:f>
              <c:strCache>
                <c:ptCount val="1"/>
                <c:pt idx="0">
                  <c:v>NL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'Forecast Sept. 2012'!$D$11:$M$11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2012'!$D$18:$M$18</c:f>
              <c:numCache>
                <c:formatCode>#,##0.00</c:formatCode>
                <c:ptCount val="10"/>
                <c:pt idx="0">
                  <c:v>406.40843846153803</c:v>
                </c:pt>
                <c:pt idx="1">
                  <c:v>413.85401666666706</c:v>
                </c:pt>
                <c:pt idx="2">
                  <c:v>403.65487272727307</c:v>
                </c:pt>
                <c:pt idx="3">
                  <c:v>395.46810833333302</c:v>
                </c:pt>
                <c:pt idx="4">
                  <c:v>450.84206666666705</c:v>
                </c:pt>
                <c:pt idx="5">
                  <c:v>457.87580769230806</c:v>
                </c:pt>
                <c:pt idx="6">
                  <c:v>462.223391666667</c:v>
                </c:pt>
                <c:pt idx="7">
                  <c:v>512.308991666667</c:v>
                </c:pt>
                <c:pt idx="8">
                  <c:v>545</c:v>
                </c:pt>
                <c:pt idx="9">
                  <c:v>520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'Forecast Sept. 2012'!$A$19</c:f>
              <c:strCache>
                <c:ptCount val="1"/>
                <c:pt idx="0">
                  <c:v>AT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'Forecast Sept. 2012'!$D$11:$M$11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2012'!$D$19:$M$19</c:f>
              <c:numCache>
                <c:formatCode>#,##0.00</c:formatCode>
                <c:ptCount val="10"/>
                <c:pt idx="0">
                  <c:v>451.85520000000002</c:v>
                </c:pt>
                <c:pt idx="1">
                  <c:v>453.63699166666703</c:v>
                </c:pt>
                <c:pt idx="2">
                  <c:v>465.00920000000002</c:v>
                </c:pt>
                <c:pt idx="3">
                  <c:v>463.37080000000003</c:v>
                </c:pt>
                <c:pt idx="4">
                  <c:v>469.61610000000002</c:v>
                </c:pt>
                <c:pt idx="5">
                  <c:v>501.31355384615404</c:v>
                </c:pt>
                <c:pt idx="6">
                  <c:v>498.86881666666704</c:v>
                </c:pt>
                <c:pt idx="7">
                  <c:v>514.22761666666713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'Forecast Sept. 2012'!$A$20</c:f>
              <c:strCache>
                <c:ptCount val="1"/>
                <c:pt idx="0">
                  <c:v>PL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'Forecast Sept. 2012'!$D$11:$M$11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2012'!$D$20:$M$20</c:f>
              <c:numCache>
                <c:formatCode>#,##0.00</c:formatCode>
                <c:ptCount val="10"/>
                <c:pt idx="0">
                  <c:v>322.37135555555602</c:v>
                </c:pt>
                <c:pt idx="1">
                  <c:v>343.09474999999998</c:v>
                </c:pt>
                <c:pt idx="2">
                  <c:v>329.52037272727307</c:v>
                </c:pt>
                <c:pt idx="3">
                  <c:v>317.03970000000004</c:v>
                </c:pt>
                <c:pt idx="4">
                  <c:v>326.64364166666701</c:v>
                </c:pt>
                <c:pt idx="5">
                  <c:v>338.05662307692302</c:v>
                </c:pt>
                <c:pt idx="6">
                  <c:v>355.48082499999998</c:v>
                </c:pt>
                <c:pt idx="7">
                  <c:v>393.68359166666704</c:v>
                </c:pt>
                <c:pt idx="8">
                  <c:v>387</c:v>
                </c:pt>
                <c:pt idx="9">
                  <c:v>430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'Forecast Sept. 2012'!$A$21</c:f>
              <c:strCache>
                <c:ptCount val="1"/>
                <c:pt idx="0">
                  <c:v>RO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ysDash"/>
            </a:ln>
          </c:spPr>
          <c:marker>
            <c:symbol val="dash"/>
            <c:size val="7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'Forecast Sept. 2012'!$D$11:$M$11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2012'!$D$21:$M$21</c:f>
              <c:numCache>
                <c:formatCode>#,##0.00</c:formatCode>
                <c:ptCount val="10"/>
                <c:pt idx="3">
                  <c:v>180.78730000000002</c:v>
                </c:pt>
                <c:pt idx="4">
                  <c:v>188.36939166666701</c:v>
                </c:pt>
                <c:pt idx="5">
                  <c:v>181.766823076923</c:v>
                </c:pt>
                <c:pt idx="6">
                  <c:v>191.21928333333301</c:v>
                </c:pt>
                <c:pt idx="7">
                  <c:v>238.89182499999998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'Forecast Sept. 2012'!$A$22</c:f>
              <c:strCache>
                <c:ptCount val="1"/>
                <c:pt idx="0">
                  <c:v>SE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'Forecast Sept. 2012'!$D$11:$M$11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2012'!$D$22:$M$22</c:f>
              <c:numCache>
                <c:formatCode>#,##0.00</c:formatCode>
                <c:ptCount val="10"/>
                <c:pt idx="0">
                  <c:v>326.27399230769203</c:v>
                </c:pt>
                <c:pt idx="1">
                  <c:v>329.57852500000001</c:v>
                </c:pt>
                <c:pt idx="2">
                  <c:v>342.66136363636406</c:v>
                </c:pt>
                <c:pt idx="3">
                  <c:v>346.969783333333</c:v>
                </c:pt>
                <c:pt idx="4">
                  <c:v>349.33187499999997</c:v>
                </c:pt>
                <c:pt idx="5">
                  <c:v>310.22527692307705</c:v>
                </c:pt>
                <c:pt idx="6">
                  <c:v>371.01350833333305</c:v>
                </c:pt>
                <c:pt idx="7">
                  <c:v>406.55389166666703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'Forecast Sept. 2012'!$A$23</c:f>
              <c:strCache>
                <c:ptCount val="1"/>
                <c:pt idx="0">
                  <c:v>UK</c:v>
                </c:pt>
              </c:strCache>
            </c:strRef>
          </c:tx>
          <c:spPr>
            <a:ln w="38100">
              <a:solidFill>
                <a:srgbClr val="CCFFCC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CCFF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'Forecast Sept. 2012'!$D$11:$M$11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2012'!$D$23:$M$23</c:f>
              <c:numCache>
                <c:formatCode>#,##0.00</c:formatCode>
                <c:ptCount val="10"/>
                <c:pt idx="0">
                  <c:v>382.31680769230803</c:v>
                </c:pt>
                <c:pt idx="1">
                  <c:v>361.71045833333301</c:v>
                </c:pt>
                <c:pt idx="2">
                  <c:v>379.86763636363605</c:v>
                </c:pt>
                <c:pt idx="3">
                  <c:v>344.92807499999998</c:v>
                </c:pt>
                <c:pt idx="4">
                  <c:v>371.79990833333306</c:v>
                </c:pt>
                <c:pt idx="5">
                  <c:v>406.61426923076903</c:v>
                </c:pt>
                <c:pt idx="6">
                  <c:v>452.43576666666701</c:v>
                </c:pt>
                <c:pt idx="7">
                  <c:v>502.91050000000001</c:v>
                </c:pt>
                <c:pt idx="8">
                  <c:v>540</c:v>
                </c:pt>
                <c:pt idx="9">
                  <c:v>540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'Forecast Sept. 2012'!$A$24</c:f>
              <c:strCache>
                <c:ptCount val="1"/>
                <c:pt idx="0">
                  <c:v>EU_H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plus"/>
            <c:size val="9"/>
            <c:spPr>
              <a:solidFill>
                <a:srgbClr val="0000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numRef>
              <c:f>'Forecast Sept. 2012'!$D$11:$M$11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2012'!$D$24:$M$24</c:f>
              <c:numCache>
                <c:formatCode>#,##0.00</c:formatCode>
                <c:ptCount val="10"/>
                <c:pt idx="0">
                  <c:v>401.43379490624369</c:v>
                </c:pt>
                <c:pt idx="1">
                  <c:v>395.10861993301745</c:v>
                </c:pt>
                <c:pt idx="2">
                  <c:v>415.84166693149098</c:v>
                </c:pt>
                <c:pt idx="3">
                  <c:v>367.76043629333333</c:v>
                </c:pt>
                <c:pt idx="4">
                  <c:v>391.87344838750005</c:v>
                </c:pt>
                <c:pt idx="5">
                  <c:v>412.48287703538449</c:v>
                </c:pt>
                <c:pt idx="6">
                  <c:v>436.03397695916675</c:v>
                </c:pt>
                <c:pt idx="7">
                  <c:v>498.78836328750009</c:v>
                </c:pt>
                <c:pt idx="8">
                  <c:v>545.37391207319797</c:v>
                </c:pt>
                <c:pt idx="9">
                  <c:v>546.95815109437501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51392"/>
        <c:axId val="161053312"/>
      </c:lineChart>
      <c:catAx>
        <c:axId val="16105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05331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61053312"/>
        <c:scaling>
          <c:orientation val="minMax"/>
          <c:max val="649"/>
          <c:min val="150"/>
        </c:scaling>
        <c:delete val="0"/>
        <c:axPos val="l"/>
        <c:majorGridlines>
          <c:spPr>
            <a:ln w="25400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€uro/ 100kg</a:t>
                </a:r>
              </a:p>
            </c:rich>
          </c:tx>
          <c:layout>
            <c:manualLayout>
              <c:xMode val="edge"/>
              <c:yMode val="edge"/>
              <c:x val="3.3998929745432303E-2"/>
              <c:y val="0.421834757357457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051392"/>
        <c:crosses val="autoZero"/>
        <c:crossBetween val="between"/>
        <c:majorUnit val="100"/>
        <c:minorUnit val="20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85321186793398407"/>
          <c:y val="0.19650695258837325"/>
          <c:w val="0.12466291228159587"/>
          <c:h val="0.72576534316189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Forecast of Light Lamb prices in the EU
Forecast group of september 2012</a:t>
            </a:r>
          </a:p>
        </c:rich>
      </c:tx>
      <c:layout>
        <c:manualLayout>
          <c:xMode val="edge"/>
          <c:yMode val="edge"/>
          <c:x val="0.18739902657798843"/>
          <c:y val="3.3824938549348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24232633279483"/>
          <c:y val="0.20294951671426684"/>
          <c:w val="0.68982229402261708"/>
          <c:h val="0.70251755785707748"/>
        </c:manualLayout>
      </c:layout>
      <c:lineChart>
        <c:grouping val="standard"/>
        <c:varyColors val="0"/>
        <c:ser>
          <c:idx val="0"/>
          <c:order val="0"/>
          <c:tx>
            <c:strRef>
              <c:f>'Forecast Sept. 2012'!$A$33</c:f>
              <c:strCache>
                <c:ptCount val="1"/>
                <c:pt idx="0">
                  <c:v>GR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'Forecast Sept. 2012'!$D$31:$M$31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2012'!$D$33:$M$33</c:f>
              <c:numCache>
                <c:formatCode>#,##0.00</c:formatCode>
                <c:ptCount val="10"/>
                <c:pt idx="0">
                  <c:v>500.04055399999999</c:v>
                </c:pt>
                <c:pt idx="1">
                  <c:v>560.17403300000001</c:v>
                </c:pt>
                <c:pt idx="2">
                  <c:v>561.25938199999996</c:v>
                </c:pt>
                <c:pt idx="3">
                  <c:v>521.03854999999999</c:v>
                </c:pt>
                <c:pt idx="4">
                  <c:v>514.79109200000005</c:v>
                </c:pt>
                <c:pt idx="5">
                  <c:v>538.49436923076905</c:v>
                </c:pt>
                <c:pt idx="6">
                  <c:v>541.66815833333294</c:v>
                </c:pt>
                <c:pt idx="7">
                  <c:v>558.20633333333308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'Forecast Sept. 2012'!$A$34</c:f>
              <c:strCache>
                <c:ptCount val="1"/>
                <c:pt idx="0">
                  <c:v>ES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'Forecast Sept. 2012'!$D$31:$M$31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2012'!$D$34:$M$34</c:f>
              <c:numCache>
                <c:formatCode>#,##0.00</c:formatCode>
                <c:ptCount val="10"/>
                <c:pt idx="0">
                  <c:v>600.456277</c:v>
                </c:pt>
                <c:pt idx="1">
                  <c:v>651.39435000000003</c:v>
                </c:pt>
                <c:pt idx="2">
                  <c:v>594.67886399999998</c:v>
                </c:pt>
                <c:pt idx="3">
                  <c:v>606.32127500000001</c:v>
                </c:pt>
                <c:pt idx="4">
                  <c:v>657.82180000000005</c:v>
                </c:pt>
                <c:pt idx="5">
                  <c:v>705.71123846153807</c:v>
                </c:pt>
                <c:pt idx="6">
                  <c:v>638.77961666666715</c:v>
                </c:pt>
                <c:pt idx="7">
                  <c:v>703.943941666667</c:v>
                </c:pt>
                <c:pt idx="8">
                  <c:v>676.2</c:v>
                </c:pt>
                <c:pt idx="9">
                  <c:v>682.96678459516818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'Forecast Sept. 2012'!$A$35</c:f>
              <c:strCache>
                <c:ptCount val="1"/>
                <c:pt idx="0">
                  <c:v>IT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'Forecast Sept. 2012'!$D$31:$M$31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2012'!$D$35:$M$35</c:f>
              <c:numCache>
                <c:formatCode>#,##0.00</c:formatCode>
                <c:ptCount val="10"/>
                <c:pt idx="0">
                  <c:v>574.59436200000005</c:v>
                </c:pt>
                <c:pt idx="1">
                  <c:v>637.16785000000004</c:v>
                </c:pt>
                <c:pt idx="2">
                  <c:v>668.14893600000005</c:v>
                </c:pt>
                <c:pt idx="3">
                  <c:v>655.41375000000005</c:v>
                </c:pt>
                <c:pt idx="4">
                  <c:v>628.60751700000003</c:v>
                </c:pt>
                <c:pt idx="5">
                  <c:v>608.29056153846204</c:v>
                </c:pt>
                <c:pt idx="6">
                  <c:v>517.890308333333</c:v>
                </c:pt>
                <c:pt idx="7">
                  <c:v>526.43928333333304</c:v>
                </c:pt>
                <c:pt idx="8">
                  <c:v>593.58000000000004</c:v>
                </c:pt>
                <c:pt idx="9">
                  <c:v>599.52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'Forecast Sept. 2012'!$A$36</c:f>
              <c:strCache>
                <c:ptCount val="1"/>
                <c:pt idx="0">
                  <c:v>CY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'Forecast Sept. 2012'!$D$31:$M$31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2012'!$D$36:$M$36</c:f>
              <c:numCache>
                <c:formatCode>#,##0.00</c:formatCode>
                <c:ptCount val="10"/>
                <c:pt idx="0">
                  <c:v>489.88904400000001</c:v>
                </c:pt>
                <c:pt idx="1">
                  <c:v>585.13990799999999</c:v>
                </c:pt>
                <c:pt idx="2">
                  <c:v>577.43616399999996</c:v>
                </c:pt>
                <c:pt idx="3">
                  <c:v>517.05731700000001</c:v>
                </c:pt>
                <c:pt idx="4">
                  <c:v>539.34370799999999</c:v>
                </c:pt>
                <c:pt idx="5">
                  <c:v>774.69191538461507</c:v>
                </c:pt>
                <c:pt idx="6">
                  <c:v>669.31599166666706</c:v>
                </c:pt>
                <c:pt idx="7">
                  <c:v>549.38525000000004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'Forecast Sept. 2012'!$A$37</c:f>
              <c:strCache>
                <c:ptCount val="1"/>
                <c:pt idx="0">
                  <c:v>HU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'Forecast Sept. 2012'!$D$31:$M$31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2012'!$D$37:$M$37</c:f>
              <c:numCache>
                <c:formatCode>#,##0.00</c:formatCode>
                <c:ptCount val="10"/>
                <c:pt idx="0">
                  <c:v>499.91666700000002</c:v>
                </c:pt>
                <c:pt idx="1">
                  <c:v>563.23064999999997</c:v>
                </c:pt>
                <c:pt idx="2">
                  <c:v>540.57449999999994</c:v>
                </c:pt>
                <c:pt idx="3">
                  <c:v>521.70085800000004</c:v>
                </c:pt>
                <c:pt idx="4">
                  <c:v>520.56783299999995</c:v>
                </c:pt>
                <c:pt idx="5">
                  <c:v>545.638276923077</c:v>
                </c:pt>
                <c:pt idx="6">
                  <c:v>555.69813333333309</c:v>
                </c:pt>
                <c:pt idx="7">
                  <c:v>643.47693333333302</c:v>
                </c:pt>
                <c:pt idx="8">
                  <c:v>603.90609622641489</c:v>
                </c:pt>
                <c:pt idx="9">
                  <c:v>609.94515718867899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'Forecast Sept. 2012'!$A$38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'Forecast Sept. 2012'!$D$31:$M$31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2012'!$D$38:$M$38</c:f>
              <c:numCache>
                <c:formatCode>#,##0.00</c:formatCode>
                <c:ptCount val="10"/>
                <c:pt idx="0">
                  <c:v>425.15182299999998</c:v>
                </c:pt>
                <c:pt idx="1">
                  <c:v>437.27473300000003</c:v>
                </c:pt>
                <c:pt idx="2">
                  <c:v>423.3811</c:v>
                </c:pt>
                <c:pt idx="3">
                  <c:v>383.67615799999999</c:v>
                </c:pt>
                <c:pt idx="4">
                  <c:v>396.86529200000001</c:v>
                </c:pt>
                <c:pt idx="5">
                  <c:v>439.00426923076901</c:v>
                </c:pt>
                <c:pt idx="6">
                  <c:v>421.48924166666706</c:v>
                </c:pt>
                <c:pt idx="7">
                  <c:v>442.6909</c:v>
                </c:pt>
                <c:pt idx="8">
                  <c:v>434</c:v>
                </c:pt>
                <c:pt idx="9">
                  <c:v>434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'Forecast Sept. 2012'!$A$39</c:f>
              <c:strCache>
                <c:ptCount val="1"/>
                <c:pt idx="0">
                  <c:v>SI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'Forecast Sept. 2012'!$D$31:$M$31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2012'!$D$39:$M$39</c:f>
              <c:numCache>
                <c:formatCode>#,##0.00</c:formatCode>
                <c:ptCount val="10"/>
                <c:pt idx="2">
                  <c:v>0</c:v>
                </c:pt>
                <c:pt idx="3">
                  <c:v>413.69810799999999</c:v>
                </c:pt>
                <c:pt idx="4">
                  <c:v>421.64760000000001</c:v>
                </c:pt>
                <c:pt idx="5">
                  <c:v>414.65465384615402</c:v>
                </c:pt>
                <c:pt idx="6">
                  <c:v>407.37046666666703</c:v>
                </c:pt>
                <c:pt idx="7">
                  <c:v>403.43046666666703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'Forecast Sept. 2012'!$A$40</c:f>
              <c:strCache>
                <c:ptCount val="1"/>
                <c:pt idx="0">
                  <c:v>SK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'Forecast Sept. 2012'!$D$31:$M$31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2012'!$D$40:$M$40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362.88008300000001</c:v>
                </c:pt>
                <c:pt idx="4">
                  <c:v>430.67964999999998</c:v>
                </c:pt>
                <c:pt idx="5">
                  <c:v>383.27250769230807</c:v>
                </c:pt>
                <c:pt idx="6">
                  <c:v>368.77536666666703</c:v>
                </c:pt>
                <c:pt idx="7">
                  <c:v>467.627925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'Forecast Sept. 2012'!$A$41</c:f>
              <c:strCache>
                <c:ptCount val="1"/>
                <c:pt idx="0">
                  <c:v>EU_L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plus"/>
            <c:size val="9"/>
            <c:spPr>
              <a:solidFill>
                <a:srgbClr val="0000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numRef>
              <c:f>'Forecast Sept. 2012'!$D$31:$M$31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2012'!$D$41:$M$41</c:f>
              <c:numCache>
                <c:formatCode>#,##0.00</c:formatCode>
                <c:ptCount val="10"/>
                <c:pt idx="0">
                  <c:v>564.36490941169382</c:v>
                </c:pt>
                <c:pt idx="1">
                  <c:v>618.73237565931208</c:v>
                </c:pt>
                <c:pt idx="2">
                  <c:v>594.61690843706754</c:v>
                </c:pt>
                <c:pt idx="3">
                  <c:v>586.30806419080011</c:v>
                </c:pt>
                <c:pt idx="4">
                  <c:v>607.32584703010002</c:v>
                </c:pt>
                <c:pt idx="5">
                  <c:v>637.6935361692307</c:v>
                </c:pt>
                <c:pt idx="6">
                  <c:v>584.29972987916676</c:v>
                </c:pt>
                <c:pt idx="7">
                  <c:v>594.21182276749994</c:v>
                </c:pt>
                <c:pt idx="8">
                  <c:v>620.49207806504012</c:v>
                </c:pt>
                <c:pt idx="9">
                  <c:v>627.27288258569035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'Forecast Sept. 2012'!$A$32</c:f>
              <c:strCache>
                <c:ptCount val="1"/>
                <c:pt idx="0">
                  <c:v>BG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'Forecast Sept. 2012'!$D$31:$M$31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2012'!$D$32:$M$32</c:f>
              <c:numCache>
                <c:formatCode>General</c:formatCode>
                <c:ptCount val="10"/>
                <c:pt idx="7" formatCode="#,##0.00">
                  <c:v>539.68458333333342</c:v>
                </c:pt>
                <c:pt idx="8" formatCode="#,##0.00">
                  <c:v>580</c:v>
                </c:pt>
                <c:pt idx="9" formatCode="#,##0.00">
                  <c:v>600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25280"/>
        <c:axId val="162799616"/>
      </c:lineChart>
      <c:catAx>
        <c:axId val="16142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79961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62799616"/>
        <c:scaling>
          <c:orientation val="minMax"/>
          <c:max val="800"/>
          <c:min val="350"/>
        </c:scaling>
        <c:delete val="0"/>
        <c:axPos val="l"/>
        <c:majorGridlines>
          <c:spPr>
            <a:ln w="25400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€uro/ 100kg</a:t>
                </a:r>
              </a:p>
            </c:rich>
          </c:tx>
          <c:layout>
            <c:manualLayout>
              <c:xMode val="edge"/>
              <c:yMode val="edge"/>
              <c:x val="3.8772265117345772E-2"/>
              <c:y val="0.444927717368662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425280"/>
        <c:crosses val="autoZero"/>
        <c:crossBetween val="between"/>
        <c:majorUnit val="100"/>
        <c:minorUnit val="20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88529894928182518"/>
          <c:y val="0.18733797164243357"/>
          <c:w val="0.10177713222740359"/>
          <c:h val="0.741546195614437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Price and priceforecast of Heavy &amp; Light Lamb in the EU</a:t>
            </a:r>
            <a:endParaRPr lang="en-GB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forecast of September 2012</a:t>
            </a:r>
            <a:endParaRPr lang="en-GB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/>
          </a:p>
        </c:rich>
      </c:tx>
      <c:layout>
        <c:manualLayout>
          <c:xMode val="edge"/>
          <c:yMode val="edge"/>
          <c:x val="0.15153168051085697"/>
          <c:y val="3.3708008721132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63543339315512"/>
          <c:y val="0.13223877120038893"/>
          <c:w val="0.83342464028210694"/>
          <c:h val="0.70527344640207434"/>
        </c:manualLayout>
      </c:layout>
      <c:lineChart>
        <c:grouping val="standard"/>
        <c:varyColors val="0"/>
        <c:ser>
          <c:idx val="0"/>
          <c:order val="0"/>
          <c:tx>
            <c:strRef>
              <c:f>'Forecast Sept. 2012'!$A$50</c:f>
              <c:strCache>
                <c:ptCount val="1"/>
                <c:pt idx="0">
                  <c:v>EU Heavy  FC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'Forecast Sept. 2012'!$D$49:$M$49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2012'!$D$50:$M$50</c:f>
              <c:numCache>
                <c:formatCode>General</c:formatCode>
                <c:ptCount val="10"/>
                <c:pt idx="8" formatCode="0.00">
                  <c:v>545.37391207319797</c:v>
                </c:pt>
                <c:pt idx="9" formatCode="0.00">
                  <c:v>546.95815109437501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'Forecast Sept. 2012'!$A$51</c:f>
              <c:strCache>
                <c:ptCount val="1"/>
                <c:pt idx="0">
                  <c:v>EU_H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'Forecast Sept. 2012'!$D$49:$M$49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2012'!$D$51:$M$51</c:f>
              <c:numCache>
                <c:formatCode>0.00</c:formatCode>
                <c:ptCount val="10"/>
                <c:pt idx="0">
                  <c:v>401.43379490624369</c:v>
                </c:pt>
                <c:pt idx="1">
                  <c:v>395.10861993301745</c:v>
                </c:pt>
                <c:pt idx="2">
                  <c:v>415.84166693149098</c:v>
                </c:pt>
                <c:pt idx="3">
                  <c:v>367.76043629333333</c:v>
                </c:pt>
                <c:pt idx="4">
                  <c:v>391.87344838750005</c:v>
                </c:pt>
                <c:pt idx="5">
                  <c:v>412.48287703538449</c:v>
                </c:pt>
                <c:pt idx="6">
                  <c:v>436.03397695916675</c:v>
                </c:pt>
                <c:pt idx="7">
                  <c:v>498.78836328750009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'Forecast Sept. 2012'!$A$52</c:f>
              <c:strCache>
                <c:ptCount val="1"/>
                <c:pt idx="0">
                  <c:v>EU Light FC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'Forecast Sept. 2012'!$D$49:$M$49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2012'!$D$52:$M$52</c:f>
              <c:numCache>
                <c:formatCode>General</c:formatCode>
                <c:ptCount val="10"/>
                <c:pt idx="8" formatCode="0.00">
                  <c:v>620.49207806504012</c:v>
                </c:pt>
                <c:pt idx="9" formatCode="0.00">
                  <c:v>627.27288258569035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'Forecast Sept. 2012'!$A$53</c:f>
              <c:strCache>
                <c:ptCount val="1"/>
                <c:pt idx="0">
                  <c:v>EU_L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'Forecast Sept. 2012'!$D$49:$M$49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'Forecast Sept. 2012'!$D$53:$M$53</c:f>
              <c:numCache>
                <c:formatCode>0.00</c:formatCode>
                <c:ptCount val="10"/>
                <c:pt idx="0">
                  <c:v>564.36490941169382</c:v>
                </c:pt>
                <c:pt idx="1">
                  <c:v>618.73237565931208</c:v>
                </c:pt>
                <c:pt idx="2">
                  <c:v>594.61690843706754</c:v>
                </c:pt>
                <c:pt idx="3">
                  <c:v>586.30806419080011</c:v>
                </c:pt>
                <c:pt idx="4">
                  <c:v>607.32584703010002</c:v>
                </c:pt>
                <c:pt idx="5">
                  <c:v>637.6935361692307</c:v>
                </c:pt>
                <c:pt idx="6">
                  <c:v>584.29972987916676</c:v>
                </c:pt>
                <c:pt idx="7">
                  <c:v>594.21182276749994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814592"/>
        <c:axId val="162816384"/>
      </c:lineChart>
      <c:catAx>
        <c:axId val="1628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81638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62816384"/>
        <c:scaling>
          <c:orientation val="minMax"/>
          <c:max val="699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€/ 100kg</a:t>
                </a:r>
              </a:p>
            </c:rich>
          </c:tx>
          <c:layout>
            <c:manualLayout>
              <c:xMode val="edge"/>
              <c:yMode val="edge"/>
              <c:x val="2.4180563859242957E-2"/>
              <c:y val="0.407088002888527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814592"/>
        <c:crosses val="autoZero"/>
        <c:crossBetween val="between"/>
        <c:majorUnit val="100"/>
        <c:minorUnit val="20"/>
      </c:valAx>
      <c:spPr>
        <a:gradFill rotWithShape="0">
          <a:gsLst>
            <a:gs pos="0">
              <a:srgbClr val="FFFFFF"/>
            </a:gs>
            <a:gs pos="100000">
              <a:srgbClr val="FFFF00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20150492497000072"/>
          <c:y val="0.40449499368134539"/>
          <c:w val="0.16765216948850697"/>
          <c:h val="0.19965448763349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Actual and Forecasted prices </a:t>
            </a:r>
            <a:endParaRPr lang="en-GB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for Heavy and Light lamb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0935745863625455E-2"/>
          <c:y val="0.14412499447437566"/>
          <c:w val="0.80525847985815935"/>
          <c:h val="0.77011839391394254"/>
        </c:manualLayout>
      </c:layout>
      <c:lineChart>
        <c:grouping val="standard"/>
        <c:varyColors val="0"/>
        <c:ser>
          <c:idx val="0"/>
          <c:order val="0"/>
          <c:tx>
            <c:strRef>
              <c:f>'Forecast April 2013'!$A$52</c:f>
              <c:strCache>
                <c:ptCount val="1"/>
                <c:pt idx="0">
                  <c:v>EU Heavy  FC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'Forecast April 2013'!$D$51:$N$51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'Forecast April 2013'!$D$52:$N$52</c:f>
              <c:numCache>
                <c:formatCode>General</c:formatCode>
                <c:ptCount val="11"/>
                <c:pt idx="9" formatCode="0.00">
                  <c:v>520.74680628860199</c:v>
                </c:pt>
                <c:pt idx="10" formatCode="0.00">
                  <c:v>522.08970241437407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'Forecast April 2013'!$A$53</c:f>
              <c:strCache>
                <c:ptCount val="1"/>
                <c:pt idx="0">
                  <c:v>EU_H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'Forecast April 2013'!$D$51:$N$51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'Forecast April 2013'!$D$53:$N$53</c:f>
              <c:numCache>
                <c:formatCode>0.00</c:formatCode>
                <c:ptCount val="11"/>
                <c:pt idx="0">
                  <c:v>401.43379490624369</c:v>
                </c:pt>
                <c:pt idx="1">
                  <c:v>395.10861993301745</c:v>
                </c:pt>
                <c:pt idx="2">
                  <c:v>415.84166693149098</c:v>
                </c:pt>
                <c:pt idx="3">
                  <c:v>367.76043629333333</c:v>
                </c:pt>
                <c:pt idx="4">
                  <c:v>391.87344838750005</c:v>
                </c:pt>
                <c:pt idx="5">
                  <c:v>412.48287703538449</c:v>
                </c:pt>
                <c:pt idx="6">
                  <c:v>436.03397695916669</c:v>
                </c:pt>
                <c:pt idx="7">
                  <c:v>497.84388758999995</c:v>
                </c:pt>
                <c:pt idx="8">
                  <c:v>497.9643156599999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'Forecast April 2013'!$A$54</c:f>
              <c:strCache>
                <c:ptCount val="1"/>
                <c:pt idx="0">
                  <c:v>EU Light FC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'Forecast April 2013'!$D$51:$N$51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'Forecast April 2013'!$D$54:$N$54</c:f>
              <c:numCache>
                <c:formatCode>General</c:formatCode>
                <c:ptCount val="11"/>
                <c:pt idx="9" formatCode="0.00">
                  <c:v>604.03659260808115</c:v>
                </c:pt>
                <c:pt idx="10" formatCode="0.00">
                  <c:v>604.84727675774525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'Forecast April 2013'!$A$55</c:f>
              <c:strCache>
                <c:ptCount val="1"/>
                <c:pt idx="0">
                  <c:v>EU_L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'Forecast April 2013'!$D$51:$N$51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'Forecast April 2013'!$D$55:$N$55</c:f>
              <c:numCache>
                <c:formatCode>0.00</c:formatCode>
                <c:ptCount val="11"/>
                <c:pt idx="0">
                  <c:v>520.80995367464652</c:v>
                </c:pt>
                <c:pt idx="1">
                  <c:v>572.19853414080819</c:v>
                </c:pt>
                <c:pt idx="2">
                  <c:v>556.88934996161606</c:v>
                </c:pt>
                <c:pt idx="3">
                  <c:v>540.85307604250011</c:v>
                </c:pt>
                <c:pt idx="4">
                  <c:v>553.62757192570007</c:v>
                </c:pt>
                <c:pt idx="5">
                  <c:v>579.3431146730768</c:v>
                </c:pt>
                <c:pt idx="6">
                  <c:v>537.41084023833344</c:v>
                </c:pt>
                <c:pt idx="7">
                  <c:v>590.52014269416668</c:v>
                </c:pt>
                <c:pt idx="8">
                  <c:v>599.88118387393956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02400"/>
        <c:axId val="162903936"/>
      </c:lineChart>
      <c:catAx>
        <c:axId val="16290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903936"/>
        <c:crosses val="autoZero"/>
        <c:auto val="1"/>
        <c:lblAlgn val="ctr"/>
        <c:lblOffset val="100"/>
        <c:noMultiLvlLbl val="0"/>
      </c:catAx>
      <c:valAx>
        <c:axId val="162903936"/>
        <c:scaling>
          <c:orientation val="minMax"/>
          <c:max val="650"/>
          <c:min val="3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2902400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Spanish light lamb prices</a:t>
            </a:r>
          </a:p>
        </c:rich>
      </c:tx>
      <c:layout>
        <c:manualLayout>
          <c:xMode val="edge"/>
          <c:yMode val="edge"/>
          <c:x val="0.29079156367589976"/>
          <c:y val="3.2473083721677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1825525040386"/>
          <c:y val="0.11990047323998634"/>
          <c:w val="0.83360258481421645"/>
          <c:h val="0.80183441479240869"/>
        </c:manualLayout>
      </c:layout>
      <c:lineChart>
        <c:grouping val="standard"/>
        <c:varyColors val="0"/>
        <c:ser>
          <c:idx val="3"/>
          <c:order val="0"/>
          <c:tx>
            <c:strRef>
              <c:f>'National G'!$B$31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'National G'!$C$26:$BC$26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'National G'!$C$31:$BC$31</c:f>
              <c:numCache>
                <c:formatCode>#,##0.00</c:formatCode>
                <c:ptCount val="53"/>
                <c:pt idx="0">
                  <c:v>834.53</c:v>
                </c:pt>
                <c:pt idx="1">
                  <c:v>744.34</c:v>
                </c:pt>
                <c:pt idx="2">
                  <c:v>690.6</c:v>
                </c:pt>
                <c:pt idx="3">
                  <c:v>657.48</c:v>
                </c:pt>
                <c:pt idx="4">
                  <c:v>623.1</c:v>
                </c:pt>
                <c:pt idx="5">
                  <c:v>634.26</c:v>
                </c:pt>
                <c:pt idx="6">
                  <c:v>631.87</c:v>
                </c:pt>
                <c:pt idx="7">
                  <c:v>629.99</c:v>
                </c:pt>
                <c:pt idx="8">
                  <c:v>627.75</c:v>
                </c:pt>
                <c:pt idx="9">
                  <c:v>634.57000000000005</c:v>
                </c:pt>
                <c:pt idx="10">
                  <c:v>633.73</c:v>
                </c:pt>
                <c:pt idx="11">
                  <c:v>583.14</c:v>
                </c:pt>
                <c:pt idx="12">
                  <c:v>607.63</c:v>
                </c:pt>
                <c:pt idx="13">
                  <c:v>632.66</c:v>
                </c:pt>
                <c:pt idx="14">
                  <c:v>624.62</c:v>
                </c:pt>
                <c:pt idx="15">
                  <c:v>600.23</c:v>
                </c:pt>
                <c:pt idx="16">
                  <c:v>581.63</c:v>
                </c:pt>
                <c:pt idx="17">
                  <c:v>576.39</c:v>
                </c:pt>
                <c:pt idx="18">
                  <c:v>577.69000000000005</c:v>
                </c:pt>
                <c:pt idx="19">
                  <c:v>565.25</c:v>
                </c:pt>
                <c:pt idx="20">
                  <c:v>565.67999999999995</c:v>
                </c:pt>
                <c:pt idx="21">
                  <c:v>561</c:v>
                </c:pt>
                <c:pt idx="22">
                  <c:v>561.65</c:v>
                </c:pt>
                <c:pt idx="23">
                  <c:v>560.62</c:v>
                </c:pt>
                <c:pt idx="24">
                  <c:v>563.1</c:v>
                </c:pt>
                <c:pt idx="25">
                  <c:v>571.63</c:v>
                </c:pt>
                <c:pt idx="26">
                  <c:v>597.66999999999996</c:v>
                </c:pt>
                <c:pt idx="27">
                  <c:v>614.62</c:v>
                </c:pt>
                <c:pt idx="28">
                  <c:v>610.57000000000005</c:v>
                </c:pt>
                <c:pt idx="29">
                  <c:v>614.26</c:v>
                </c:pt>
                <c:pt idx="30">
                  <c:v>608.89</c:v>
                </c:pt>
                <c:pt idx="31">
                  <c:v>622.55999999999995</c:v>
                </c:pt>
                <c:pt idx="32">
                  <c:v>703.66</c:v>
                </c:pt>
                <c:pt idx="33">
                  <c:v>631.5</c:v>
                </c:pt>
                <c:pt idx="34">
                  <c:v>668.72</c:v>
                </c:pt>
                <c:pt idx="35">
                  <c:v>672.68</c:v>
                </c:pt>
                <c:pt idx="36">
                  <c:v>691.96</c:v>
                </c:pt>
                <c:pt idx="37">
                  <c:v>693.81</c:v>
                </c:pt>
                <c:pt idx="38">
                  <c:v>696.55</c:v>
                </c:pt>
                <c:pt idx="39">
                  <c:v>695.85</c:v>
                </c:pt>
                <c:pt idx="40">
                  <c:v>695.49</c:v>
                </c:pt>
                <c:pt idx="41">
                  <c:v>695.28</c:v>
                </c:pt>
                <c:pt idx="42">
                  <c:v>693.93</c:v>
                </c:pt>
                <c:pt idx="43">
                  <c:v>696.67</c:v>
                </c:pt>
                <c:pt idx="44">
                  <c:v>695.25</c:v>
                </c:pt>
                <c:pt idx="45">
                  <c:v>674.22</c:v>
                </c:pt>
                <c:pt idx="46">
                  <c:v>696.35</c:v>
                </c:pt>
                <c:pt idx="47">
                  <c:v>695.96</c:v>
                </c:pt>
                <c:pt idx="48">
                  <c:v>696.79</c:v>
                </c:pt>
                <c:pt idx="49">
                  <c:v>688.5</c:v>
                </c:pt>
                <c:pt idx="50">
                  <c:v>698.38</c:v>
                </c:pt>
                <c:pt idx="51">
                  <c:v>697.48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'National G'!$B$32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'National G'!$C$26:$BC$26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'National G'!$C$32:$BC$32</c:f>
              <c:numCache>
                <c:formatCode>#,##0.00</c:formatCode>
                <c:ptCount val="53"/>
                <c:pt idx="0">
                  <c:v>693.84</c:v>
                </c:pt>
                <c:pt idx="1">
                  <c:v>668.5</c:v>
                </c:pt>
                <c:pt idx="2">
                  <c:v>634.89</c:v>
                </c:pt>
                <c:pt idx="3">
                  <c:v>631.01</c:v>
                </c:pt>
                <c:pt idx="4">
                  <c:v>618.79</c:v>
                </c:pt>
                <c:pt idx="5">
                  <c:v>623.85</c:v>
                </c:pt>
                <c:pt idx="6">
                  <c:v>641.27</c:v>
                </c:pt>
                <c:pt idx="7">
                  <c:v>639.34</c:v>
                </c:pt>
                <c:pt idx="8">
                  <c:v>652.48</c:v>
                </c:pt>
                <c:pt idx="9">
                  <c:v>654.35</c:v>
                </c:pt>
                <c:pt idx="10">
                  <c:v>653.78</c:v>
                </c:pt>
                <c:pt idx="11">
                  <c:v>651.52</c:v>
                </c:pt>
                <c:pt idx="12">
                  <c:v>650.99</c:v>
                </c:pt>
                <c:pt idx="13">
                  <c:v>634.86</c:v>
                </c:pt>
                <c:pt idx="14">
                  <c:v>634.86</c:v>
                </c:pt>
                <c:pt idx="15">
                  <c:v>651.24</c:v>
                </c:pt>
                <c:pt idx="16">
                  <c:v>624.70000000000005</c:v>
                </c:pt>
                <c:pt idx="17">
                  <c:v>620.59</c:v>
                </c:pt>
                <c:pt idx="18">
                  <c:v>622.27</c:v>
                </c:pt>
                <c:pt idx="19">
                  <c:v>633.15</c:v>
                </c:pt>
                <c:pt idx="20">
                  <c:v>630.76</c:v>
                </c:pt>
                <c:pt idx="21">
                  <c:v>634.55999999999995</c:v>
                </c:pt>
                <c:pt idx="22">
                  <c:v>634.37</c:v>
                </c:pt>
                <c:pt idx="23">
                  <c:v>630.32000000000005</c:v>
                </c:pt>
                <c:pt idx="24">
                  <c:v>632.33000000000004</c:v>
                </c:pt>
                <c:pt idx="25">
                  <c:v>641.95000000000005</c:v>
                </c:pt>
                <c:pt idx="26">
                  <c:v>641.16</c:v>
                </c:pt>
                <c:pt idx="27">
                  <c:v>642.75</c:v>
                </c:pt>
                <c:pt idx="28">
                  <c:v>646.29999999999995</c:v>
                </c:pt>
                <c:pt idx="29">
                  <c:v>664.55</c:v>
                </c:pt>
                <c:pt idx="30">
                  <c:v>659.54</c:v>
                </c:pt>
                <c:pt idx="31">
                  <c:v>688.99</c:v>
                </c:pt>
                <c:pt idx="32">
                  <c:v>679.28</c:v>
                </c:pt>
                <c:pt idx="33">
                  <c:v>684.15</c:v>
                </c:pt>
                <c:pt idx="34">
                  <c:v>689.69</c:v>
                </c:pt>
                <c:pt idx="35">
                  <c:v>726.1</c:v>
                </c:pt>
                <c:pt idx="36">
                  <c:v>723.75</c:v>
                </c:pt>
                <c:pt idx="37">
                  <c:v>721.89</c:v>
                </c:pt>
                <c:pt idx="38">
                  <c:v>732.05</c:v>
                </c:pt>
                <c:pt idx="39">
                  <c:v>759.29</c:v>
                </c:pt>
                <c:pt idx="40">
                  <c:v>764.95</c:v>
                </c:pt>
                <c:pt idx="41">
                  <c:v>783.77</c:v>
                </c:pt>
                <c:pt idx="42">
                  <c:v>800.88</c:v>
                </c:pt>
                <c:pt idx="43">
                  <c:v>800.83</c:v>
                </c:pt>
                <c:pt idx="44">
                  <c:v>783.98</c:v>
                </c:pt>
                <c:pt idx="45">
                  <c:v>817.79</c:v>
                </c:pt>
                <c:pt idx="46">
                  <c:v>820.4</c:v>
                </c:pt>
                <c:pt idx="47">
                  <c:v>813.42</c:v>
                </c:pt>
                <c:pt idx="48">
                  <c:v>810.94</c:v>
                </c:pt>
                <c:pt idx="49">
                  <c:v>807.57</c:v>
                </c:pt>
                <c:pt idx="50">
                  <c:v>819.45</c:v>
                </c:pt>
                <c:pt idx="51">
                  <c:v>819.45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'National G'!$B$33</c:f>
              <c:strCache>
                <c:ptCount val="1"/>
                <c:pt idx="0">
                  <c:v>2012</c:v>
                </c:pt>
              </c:strCache>
            </c:strRef>
          </c:tx>
          <c:spPr>
            <a:ln w="22225">
              <a:solidFill>
                <a:srgbClr val="8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'National G'!$C$26:$BC$26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'National G'!$C$33:$BC$33</c:f>
              <c:numCache>
                <c:formatCode>#,##0.00</c:formatCode>
                <c:ptCount val="53"/>
                <c:pt idx="0">
                  <c:v>803.68</c:v>
                </c:pt>
                <c:pt idx="1">
                  <c:v>762.49</c:v>
                </c:pt>
                <c:pt idx="2">
                  <c:v>715.61</c:v>
                </c:pt>
                <c:pt idx="3">
                  <c:v>695.76</c:v>
                </c:pt>
                <c:pt idx="4">
                  <c:v>697.78</c:v>
                </c:pt>
                <c:pt idx="5">
                  <c:v>704.1</c:v>
                </c:pt>
                <c:pt idx="6">
                  <c:v>698.36</c:v>
                </c:pt>
                <c:pt idx="7">
                  <c:v>696.13</c:v>
                </c:pt>
                <c:pt idx="8">
                  <c:v>701.2</c:v>
                </c:pt>
                <c:pt idx="9">
                  <c:v>696.28</c:v>
                </c:pt>
                <c:pt idx="10">
                  <c:v>698.72</c:v>
                </c:pt>
                <c:pt idx="11">
                  <c:v>684.55</c:v>
                </c:pt>
                <c:pt idx="12">
                  <c:v>657.08</c:v>
                </c:pt>
                <c:pt idx="13">
                  <c:v>701.55</c:v>
                </c:pt>
                <c:pt idx="14">
                  <c:v>690.63</c:v>
                </c:pt>
                <c:pt idx="15">
                  <c:v>663.09</c:v>
                </c:pt>
                <c:pt idx="16">
                  <c:v>679.93</c:v>
                </c:pt>
                <c:pt idx="17">
                  <c:v>692.67</c:v>
                </c:pt>
                <c:pt idx="18">
                  <c:v>675.32</c:v>
                </c:pt>
                <c:pt idx="19">
                  <c:v>605.27</c:v>
                </c:pt>
                <c:pt idx="20">
                  <c:v>602.12</c:v>
                </c:pt>
                <c:pt idx="21">
                  <c:v>602.12</c:v>
                </c:pt>
                <c:pt idx="22">
                  <c:v>607.20000000000005</c:v>
                </c:pt>
                <c:pt idx="23">
                  <c:v>605.09</c:v>
                </c:pt>
                <c:pt idx="24">
                  <c:v>594.91999999999996</c:v>
                </c:pt>
                <c:pt idx="25">
                  <c:v>604.52</c:v>
                </c:pt>
                <c:pt idx="26">
                  <c:v>606.14</c:v>
                </c:pt>
                <c:pt idx="27">
                  <c:v>638.09</c:v>
                </c:pt>
                <c:pt idx="28">
                  <c:v>679.4</c:v>
                </c:pt>
                <c:pt idx="29">
                  <c:v>688.04</c:v>
                </c:pt>
                <c:pt idx="30">
                  <c:v>695.72</c:v>
                </c:pt>
                <c:pt idx="31">
                  <c:v>707.41</c:v>
                </c:pt>
                <c:pt idx="32">
                  <c:v>731.89</c:v>
                </c:pt>
                <c:pt idx="33">
                  <c:v>727.3</c:v>
                </c:pt>
                <c:pt idx="34">
                  <c:v>728.32</c:v>
                </c:pt>
                <c:pt idx="35">
                  <c:v>779.95</c:v>
                </c:pt>
                <c:pt idx="36">
                  <c:v>785.42</c:v>
                </c:pt>
                <c:pt idx="37">
                  <c:v>789.07</c:v>
                </c:pt>
                <c:pt idx="38">
                  <c:v>791.4</c:v>
                </c:pt>
                <c:pt idx="39">
                  <c:v>781.04</c:v>
                </c:pt>
                <c:pt idx="40">
                  <c:v>788.61</c:v>
                </c:pt>
                <c:pt idx="41">
                  <c:v>792.63</c:v>
                </c:pt>
                <c:pt idx="42">
                  <c:v>776.47</c:v>
                </c:pt>
                <c:pt idx="43">
                  <c:v>783.25</c:v>
                </c:pt>
                <c:pt idx="44">
                  <c:v>785.57</c:v>
                </c:pt>
                <c:pt idx="45">
                  <c:v>788.49</c:v>
                </c:pt>
                <c:pt idx="46">
                  <c:v>796.06</c:v>
                </c:pt>
                <c:pt idx="47">
                  <c:v>786.37</c:v>
                </c:pt>
                <c:pt idx="48">
                  <c:v>789.17</c:v>
                </c:pt>
                <c:pt idx="49">
                  <c:v>785.15</c:v>
                </c:pt>
                <c:pt idx="50">
                  <c:v>700.65</c:v>
                </c:pt>
                <c:pt idx="51">
                  <c:v>697.73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'National G'!$B$34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'National G'!$C$26:$BC$26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'National G'!$C$34:$BC$34</c:f>
              <c:numCache>
                <c:formatCode>#,##0.00</c:formatCode>
                <c:ptCount val="53"/>
                <c:pt idx="0">
                  <c:v>775.45</c:v>
                </c:pt>
                <c:pt idx="1">
                  <c:v>808.13</c:v>
                </c:pt>
                <c:pt idx="2">
                  <c:v>671.39</c:v>
                </c:pt>
                <c:pt idx="3">
                  <c:v>634.29999999999995</c:v>
                </c:pt>
                <c:pt idx="4">
                  <c:v>615.1</c:v>
                </c:pt>
                <c:pt idx="5">
                  <c:v>619.32000000000005</c:v>
                </c:pt>
                <c:pt idx="6">
                  <c:v>615.19000000000005</c:v>
                </c:pt>
                <c:pt idx="7">
                  <c:v>614.09</c:v>
                </c:pt>
                <c:pt idx="8">
                  <c:v>609.72</c:v>
                </c:pt>
                <c:pt idx="9">
                  <c:v>629.9</c:v>
                </c:pt>
                <c:pt idx="10">
                  <c:v>599.54</c:v>
                </c:pt>
                <c:pt idx="11">
                  <c:v>568.16999999999996</c:v>
                </c:pt>
                <c:pt idx="12">
                  <c:v>627.86</c:v>
                </c:pt>
                <c:pt idx="13">
                  <c:v>621.57000000000005</c:v>
                </c:pt>
                <c:pt idx="14">
                  <c:v>609.09</c:v>
                </c:pt>
                <c:pt idx="15">
                  <c:v>614.59</c:v>
                </c:pt>
                <c:pt idx="16">
                  <c:v>600.32000000000005</c:v>
                </c:pt>
                <c:pt idx="17">
                  <c:v>621.87</c:v>
                </c:pt>
                <c:pt idx="18">
                  <c:v>618.65</c:v>
                </c:pt>
                <c:pt idx="19">
                  <c:v>639.72</c:v>
                </c:pt>
                <c:pt idx="20">
                  <c:v>652.75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14848"/>
        <c:axId val="163216768"/>
      </c:lineChart>
      <c:catAx>
        <c:axId val="16321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216768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63216768"/>
        <c:scaling>
          <c:orientation val="minMax"/>
          <c:max val="949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€uro/ 100kg</a:t>
                </a:r>
              </a:p>
            </c:rich>
          </c:tx>
          <c:layout>
            <c:manualLayout>
              <c:xMode val="edge"/>
              <c:yMode val="edge"/>
              <c:x val="1.6155067995141385E-2"/>
              <c:y val="0.422149552734479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214848"/>
        <c:crosses val="autoZero"/>
        <c:crossBetween val="between"/>
        <c:majorUnit val="100"/>
        <c:minorUnit val="20"/>
      </c:valAx>
      <c:spPr>
        <a:gradFill rotWithShape="0">
          <a:gsLst>
            <a:gs pos="0">
              <a:srgbClr val="FFFFFF"/>
            </a:gs>
            <a:gs pos="100000">
              <a:srgbClr val="FFFF00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80452343942444082"/>
          <c:y val="0.47210804006642026"/>
          <c:w val="0.10985466622497431"/>
          <c:h val="0.317236595425571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Italian light lamb prices</a:t>
            </a:r>
          </a:p>
        </c:rich>
      </c:tx>
      <c:layout>
        <c:manualLayout>
          <c:xMode val="edge"/>
          <c:yMode val="edge"/>
          <c:x val="0.31017778117541134"/>
          <c:y val="3.2473083721677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77867528271405"/>
          <c:y val="0.19733619554081086"/>
          <c:w val="0.84006462035541196"/>
          <c:h val="0.69941942723325368"/>
        </c:manualLayout>
      </c:layout>
      <c:lineChart>
        <c:grouping val="standard"/>
        <c:varyColors val="0"/>
        <c:ser>
          <c:idx val="3"/>
          <c:order val="0"/>
          <c:tx>
            <c:strRef>
              <c:f>'National G'!$B$39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'National G'!$C$26:$BC$26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'National G'!$C$39:$BC$39</c:f>
              <c:numCache>
                <c:formatCode>#,##0.00</c:formatCode>
                <c:ptCount val="53"/>
                <c:pt idx="0">
                  <c:v>647.41999999999996</c:v>
                </c:pt>
                <c:pt idx="1">
                  <c:v>532.16</c:v>
                </c:pt>
                <c:pt idx="2">
                  <c:v>520.53</c:v>
                </c:pt>
                <c:pt idx="3">
                  <c:v>481.62</c:v>
                </c:pt>
                <c:pt idx="4">
                  <c:v>481.49</c:v>
                </c:pt>
                <c:pt idx="5">
                  <c:v>477.06</c:v>
                </c:pt>
                <c:pt idx="6">
                  <c:v>467.42</c:v>
                </c:pt>
                <c:pt idx="7">
                  <c:v>476.43</c:v>
                </c:pt>
                <c:pt idx="8">
                  <c:v>474.9</c:v>
                </c:pt>
                <c:pt idx="9">
                  <c:v>487.87</c:v>
                </c:pt>
                <c:pt idx="10">
                  <c:v>526.19000000000005</c:v>
                </c:pt>
                <c:pt idx="11">
                  <c:v>589.53</c:v>
                </c:pt>
                <c:pt idx="12">
                  <c:v>531.28</c:v>
                </c:pt>
                <c:pt idx="13">
                  <c:v>532.27</c:v>
                </c:pt>
                <c:pt idx="14">
                  <c:v>496.11</c:v>
                </c:pt>
                <c:pt idx="15">
                  <c:v>485.44</c:v>
                </c:pt>
                <c:pt idx="16">
                  <c:v>500.62</c:v>
                </c:pt>
                <c:pt idx="17">
                  <c:v>497.2</c:v>
                </c:pt>
                <c:pt idx="18">
                  <c:v>495.59</c:v>
                </c:pt>
                <c:pt idx="19">
                  <c:v>485.11</c:v>
                </c:pt>
                <c:pt idx="20">
                  <c:v>491.44</c:v>
                </c:pt>
                <c:pt idx="21">
                  <c:v>491.44</c:v>
                </c:pt>
                <c:pt idx="22">
                  <c:v>555.24</c:v>
                </c:pt>
                <c:pt idx="23">
                  <c:v>509.1</c:v>
                </c:pt>
                <c:pt idx="24">
                  <c:v>511.18</c:v>
                </c:pt>
                <c:pt idx="25">
                  <c:v>511.74</c:v>
                </c:pt>
                <c:pt idx="26">
                  <c:v>515.66</c:v>
                </c:pt>
                <c:pt idx="27">
                  <c:v>518.29999999999995</c:v>
                </c:pt>
                <c:pt idx="28">
                  <c:v>507.9</c:v>
                </c:pt>
                <c:pt idx="29">
                  <c:v>509.74</c:v>
                </c:pt>
                <c:pt idx="30">
                  <c:v>509.74</c:v>
                </c:pt>
                <c:pt idx="31">
                  <c:v>509.74</c:v>
                </c:pt>
                <c:pt idx="32">
                  <c:v>511.11</c:v>
                </c:pt>
                <c:pt idx="33">
                  <c:v>538.02</c:v>
                </c:pt>
                <c:pt idx="34">
                  <c:v>535.44000000000005</c:v>
                </c:pt>
                <c:pt idx="35">
                  <c:v>533.04</c:v>
                </c:pt>
                <c:pt idx="36">
                  <c:v>539.28</c:v>
                </c:pt>
                <c:pt idx="37">
                  <c:v>551.57000000000005</c:v>
                </c:pt>
                <c:pt idx="38">
                  <c:v>551.57000000000005</c:v>
                </c:pt>
                <c:pt idx="39">
                  <c:v>549.48</c:v>
                </c:pt>
                <c:pt idx="40">
                  <c:v>549.48</c:v>
                </c:pt>
                <c:pt idx="41">
                  <c:v>550.54999999999995</c:v>
                </c:pt>
                <c:pt idx="42">
                  <c:v>549.02</c:v>
                </c:pt>
                <c:pt idx="43">
                  <c:v>563.03</c:v>
                </c:pt>
                <c:pt idx="44">
                  <c:v>563.03</c:v>
                </c:pt>
                <c:pt idx="45">
                  <c:v>562.23</c:v>
                </c:pt>
                <c:pt idx="46">
                  <c:v>570.71</c:v>
                </c:pt>
                <c:pt idx="47">
                  <c:v>543.26</c:v>
                </c:pt>
                <c:pt idx="48">
                  <c:v>545.23</c:v>
                </c:pt>
                <c:pt idx="49">
                  <c:v>546.32000000000005</c:v>
                </c:pt>
                <c:pt idx="50">
                  <c:v>546.32000000000005</c:v>
                </c:pt>
                <c:pt idx="51">
                  <c:v>546.32000000000005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'National G'!$B$40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'National G'!$C$26:$BC$26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'National G'!$C$40:$BC$40</c:f>
              <c:numCache>
                <c:formatCode>#,##0.00</c:formatCode>
                <c:ptCount val="53"/>
                <c:pt idx="0">
                  <c:v>508.84</c:v>
                </c:pt>
                <c:pt idx="1">
                  <c:v>454.54</c:v>
                </c:pt>
                <c:pt idx="2">
                  <c:v>448.79</c:v>
                </c:pt>
                <c:pt idx="3">
                  <c:v>447.13</c:v>
                </c:pt>
                <c:pt idx="4">
                  <c:v>448.53</c:v>
                </c:pt>
                <c:pt idx="5">
                  <c:v>448.53</c:v>
                </c:pt>
                <c:pt idx="6">
                  <c:v>459.26</c:v>
                </c:pt>
                <c:pt idx="7">
                  <c:v>459.26</c:v>
                </c:pt>
                <c:pt idx="8">
                  <c:v>459.26</c:v>
                </c:pt>
                <c:pt idx="9">
                  <c:v>463.85</c:v>
                </c:pt>
                <c:pt idx="10">
                  <c:v>468.45</c:v>
                </c:pt>
                <c:pt idx="11">
                  <c:v>468.45</c:v>
                </c:pt>
                <c:pt idx="12">
                  <c:v>465.52</c:v>
                </c:pt>
                <c:pt idx="13">
                  <c:v>519.16</c:v>
                </c:pt>
                <c:pt idx="14">
                  <c:v>556.14</c:v>
                </c:pt>
                <c:pt idx="15">
                  <c:v>572.29</c:v>
                </c:pt>
                <c:pt idx="16">
                  <c:v>555.14</c:v>
                </c:pt>
                <c:pt idx="17">
                  <c:v>513.16999999999996</c:v>
                </c:pt>
                <c:pt idx="18">
                  <c:v>512.01</c:v>
                </c:pt>
                <c:pt idx="19">
                  <c:v>501.03</c:v>
                </c:pt>
                <c:pt idx="20">
                  <c:v>501.59</c:v>
                </c:pt>
                <c:pt idx="21">
                  <c:v>499.65</c:v>
                </c:pt>
                <c:pt idx="22">
                  <c:v>514.05999999999995</c:v>
                </c:pt>
                <c:pt idx="23">
                  <c:v>511.91</c:v>
                </c:pt>
                <c:pt idx="24">
                  <c:v>511.64</c:v>
                </c:pt>
                <c:pt idx="25">
                  <c:v>511.64</c:v>
                </c:pt>
                <c:pt idx="26">
                  <c:v>511.64</c:v>
                </c:pt>
                <c:pt idx="27">
                  <c:v>511.64</c:v>
                </c:pt>
                <c:pt idx="28">
                  <c:v>511.64</c:v>
                </c:pt>
                <c:pt idx="29">
                  <c:v>512.71</c:v>
                </c:pt>
                <c:pt idx="30">
                  <c:v>512.71</c:v>
                </c:pt>
                <c:pt idx="31">
                  <c:v>512.71</c:v>
                </c:pt>
                <c:pt idx="32">
                  <c:v>512.71</c:v>
                </c:pt>
                <c:pt idx="33">
                  <c:v>515.62</c:v>
                </c:pt>
                <c:pt idx="34">
                  <c:v>515.62</c:v>
                </c:pt>
                <c:pt idx="35">
                  <c:v>515.62</c:v>
                </c:pt>
                <c:pt idx="36">
                  <c:v>515.62</c:v>
                </c:pt>
                <c:pt idx="37">
                  <c:v>515.09</c:v>
                </c:pt>
                <c:pt idx="38">
                  <c:v>514.83000000000004</c:v>
                </c:pt>
                <c:pt idx="39">
                  <c:v>516.04999999999995</c:v>
                </c:pt>
                <c:pt idx="40">
                  <c:v>516.04999999999995</c:v>
                </c:pt>
                <c:pt idx="41">
                  <c:v>516.04999999999995</c:v>
                </c:pt>
                <c:pt idx="42">
                  <c:v>515.52</c:v>
                </c:pt>
                <c:pt idx="43">
                  <c:v>588.54</c:v>
                </c:pt>
                <c:pt idx="44">
                  <c:v>573.92999999999995</c:v>
                </c:pt>
                <c:pt idx="45">
                  <c:v>572.38</c:v>
                </c:pt>
                <c:pt idx="46">
                  <c:v>572.38</c:v>
                </c:pt>
                <c:pt idx="47">
                  <c:v>572.52</c:v>
                </c:pt>
                <c:pt idx="48">
                  <c:v>596.51</c:v>
                </c:pt>
                <c:pt idx="49">
                  <c:v>604.05999999999995</c:v>
                </c:pt>
                <c:pt idx="50">
                  <c:v>604.05999999999995</c:v>
                </c:pt>
                <c:pt idx="51">
                  <c:v>604.05999999999995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'National G'!$B$41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'National G'!$C$26:$BC$26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'National G'!$C$41:$BC$41</c:f>
              <c:numCache>
                <c:formatCode>#,##0.00</c:formatCode>
                <c:ptCount val="53"/>
                <c:pt idx="0">
                  <c:v>600.37</c:v>
                </c:pt>
                <c:pt idx="1">
                  <c:v>596.13</c:v>
                </c:pt>
                <c:pt idx="2">
                  <c:v>606.24</c:v>
                </c:pt>
                <c:pt idx="3">
                  <c:v>604.63</c:v>
                </c:pt>
                <c:pt idx="4">
                  <c:v>604.5</c:v>
                </c:pt>
                <c:pt idx="5">
                  <c:v>604.5</c:v>
                </c:pt>
                <c:pt idx="6">
                  <c:v>604.5</c:v>
                </c:pt>
                <c:pt idx="7">
                  <c:v>604.63</c:v>
                </c:pt>
                <c:pt idx="8">
                  <c:v>604.23</c:v>
                </c:pt>
                <c:pt idx="9">
                  <c:v>604.88</c:v>
                </c:pt>
                <c:pt idx="10">
                  <c:v>604.75</c:v>
                </c:pt>
                <c:pt idx="11">
                  <c:v>606.09</c:v>
                </c:pt>
                <c:pt idx="12">
                  <c:v>607.24</c:v>
                </c:pt>
                <c:pt idx="13">
                  <c:v>607.24</c:v>
                </c:pt>
                <c:pt idx="14">
                  <c:v>607.24</c:v>
                </c:pt>
                <c:pt idx="15">
                  <c:v>607.37</c:v>
                </c:pt>
                <c:pt idx="16">
                  <c:v>606.84</c:v>
                </c:pt>
                <c:pt idx="17">
                  <c:v>606.84</c:v>
                </c:pt>
                <c:pt idx="18">
                  <c:v>605.16999999999996</c:v>
                </c:pt>
                <c:pt idx="19">
                  <c:v>605.16999999999996</c:v>
                </c:pt>
                <c:pt idx="20">
                  <c:v>604.1</c:v>
                </c:pt>
                <c:pt idx="21">
                  <c:v>603.96</c:v>
                </c:pt>
                <c:pt idx="22">
                  <c:v>603.96</c:v>
                </c:pt>
                <c:pt idx="23">
                  <c:v>603.70000000000005</c:v>
                </c:pt>
                <c:pt idx="24">
                  <c:v>603.42999999999995</c:v>
                </c:pt>
                <c:pt idx="25">
                  <c:v>603.42999999999995</c:v>
                </c:pt>
                <c:pt idx="26">
                  <c:v>603.42999999999995</c:v>
                </c:pt>
                <c:pt idx="27">
                  <c:v>603.70000000000005</c:v>
                </c:pt>
                <c:pt idx="28">
                  <c:v>603.70000000000005</c:v>
                </c:pt>
                <c:pt idx="29">
                  <c:v>603.70000000000005</c:v>
                </c:pt>
                <c:pt idx="30">
                  <c:v>500.62</c:v>
                </c:pt>
                <c:pt idx="31">
                  <c:v>604.1</c:v>
                </c:pt>
                <c:pt idx="32">
                  <c:v>604.1</c:v>
                </c:pt>
                <c:pt idx="33">
                  <c:v>604.1</c:v>
                </c:pt>
                <c:pt idx="34">
                  <c:v>604.1</c:v>
                </c:pt>
                <c:pt idx="35">
                  <c:v>604.1</c:v>
                </c:pt>
                <c:pt idx="36">
                  <c:v>604.1</c:v>
                </c:pt>
                <c:pt idx="37">
                  <c:v>605.02</c:v>
                </c:pt>
                <c:pt idx="38">
                  <c:v>605.02</c:v>
                </c:pt>
                <c:pt idx="39">
                  <c:v>605.02</c:v>
                </c:pt>
                <c:pt idx="40">
                  <c:v>605.02</c:v>
                </c:pt>
                <c:pt idx="41">
                  <c:v>606.08000000000004</c:v>
                </c:pt>
                <c:pt idx="42">
                  <c:v>605.95000000000005</c:v>
                </c:pt>
                <c:pt idx="43">
                  <c:v>605.95000000000005</c:v>
                </c:pt>
                <c:pt idx="44">
                  <c:v>605.95000000000005</c:v>
                </c:pt>
                <c:pt idx="45">
                  <c:v>605.95000000000005</c:v>
                </c:pt>
                <c:pt idx="46">
                  <c:v>608.08000000000004</c:v>
                </c:pt>
                <c:pt idx="47">
                  <c:v>608.08000000000004</c:v>
                </c:pt>
                <c:pt idx="48">
                  <c:v>609.15</c:v>
                </c:pt>
                <c:pt idx="49">
                  <c:v>611.54999999999995</c:v>
                </c:pt>
                <c:pt idx="50">
                  <c:v>611.54999999999995</c:v>
                </c:pt>
                <c:pt idx="51">
                  <c:v>611.54999999999995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88192"/>
        <c:axId val="163290112"/>
      </c:lineChart>
      <c:catAx>
        <c:axId val="16328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290112"/>
        <c:crossesAt val="250"/>
        <c:auto val="1"/>
        <c:lblAlgn val="ctr"/>
        <c:lblOffset val="100"/>
        <c:tickLblSkip val="2"/>
        <c:tickMarkSkip val="1"/>
        <c:noMultiLvlLbl val="0"/>
      </c:catAx>
      <c:valAx>
        <c:axId val="163290112"/>
        <c:scaling>
          <c:orientation val="minMax"/>
          <c:max val="949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€uro/100kg</a:t>
                </a:r>
              </a:p>
            </c:rich>
          </c:tx>
          <c:layout>
            <c:manualLayout>
              <c:xMode val="edge"/>
              <c:yMode val="edge"/>
              <c:x val="2.5848176744897179E-2"/>
              <c:y val="0.447128930312282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288192"/>
        <c:crosses val="autoZero"/>
        <c:crossBetween val="between"/>
        <c:majorUnit val="100"/>
        <c:minorUnit val="20"/>
      </c:valAx>
      <c:spPr>
        <a:gradFill rotWithShape="0">
          <a:gsLst>
            <a:gs pos="0">
              <a:srgbClr val="FFFFFF"/>
            </a:gs>
            <a:gs pos="100000">
              <a:srgbClr val="FFFF00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15185791096501286"/>
          <c:y val="3.9966789865552521E-2"/>
          <c:w val="0.10985466622497428"/>
          <c:h val="0.317236595425571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68" l="0.75" r="0.75" t="0.82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Greek light lamb prices</a:t>
            </a:r>
          </a:p>
        </c:rich>
      </c:tx>
      <c:layout>
        <c:manualLayout>
          <c:xMode val="edge"/>
          <c:yMode val="edge"/>
          <c:x val="0.30856220642322618"/>
          <c:y val="3.2473083721677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7011308562197"/>
          <c:y val="0.19483826901497781"/>
          <c:w val="0.86914378029079165"/>
          <c:h val="0.7019173537590867"/>
        </c:manualLayout>
      </c:layout>
      <c:lineChart>
        <c:grouping val="standard"/>
        <c:varyColors val="0"/>
        <c:ser>
          <c:idx val="3"/>
          <c:order val="0"/>
          <c:tx>
            <c:strRef>
              <c:f>'National G'!$B$47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'National G'!$C$42:$BC$42</c:f>
              <c:numCache>
                <c:formatCode>#,##0.00</c:formatCode>
                <c:ptCount val="53"/>
                <c:pt idx="0">
                  <c:v>612.16999999999996</c:v>
                </c:pt>
                <c:pt idx="1">
                  <c:v>612.16999999999996</c:v>
                </c:pt>
                <c:pt idx="2">
                  <c:v>611.54999999999995</c:v>
                </c:pt>
                <c:pt idx="3">
                  <c:v>611.54999999999995</c:v>
                </c:pt>
                <c:pt idx="4">
                  <c:v>612.79999999999995</c:v>
                </c:pt>
                <c:pt idx="5">
                  <c:v>612.79999999999995</c:v>
                </c:pt>
                <c:pt idx="6">
                  <c:v>611.27</c:v>
                </c:pt>
                <c:pt idx="7">
                  <c:v>611.27</c:v>
                </c:pt>
                <c:pt idx="8">
                  <c:v>610.73</c:v>
                </c:pt>
                <c:pt idx="9">
                  <c:v>610.73</c:v>
                </c:pt>
                <c:pt idx="10">
                  <c:v>586.20000000000005</c:v>
                </c:pt>
                <c:pt idx="11">
                  <c:v>694.23</c:v>
                </c:pt>
                <c:pt idx="12">
                  <c:v>704.25</c:v>
                </c:pt>
                <c:pt idx="13">
                  <c:v>657.12</c:v>
                </c:pt>
                <c:pt idx="14">
                  <c:v>579.09</c:v>
                </c:pt>
                <c:pt idx="15">
                  <c:v>565.44000000000005</c:v>
                </c:pt>
                <c:pt idx="16">
                  <c:v>560.41</c:v>
                </c:pt>
                <c:pt idx="17">
                  <c:v>557.38</c:v>
                </c:pt>
                <c:pt idx="18">
                  <c:v>564.34</c:v>
                </c:pt>
                <c:pt idx="19">
                  <c:v>596.15</c:v>
                </c:pt>
                <c:pt idx="20">
                  <c:v>590.94000000000005</c:v>
                </c:pt>
              </c:numCache>
            </c:numRef>
          </c:cat>
          <c:val>
            <c:numRef>
              <c:f>'National G'!$C$47:$BC$47</c:f>
              <c:numCache>
                <c:formatCode>#,##0.00</c:formatCode>
                <c:ptCount val="53"/>
                <c:pt idx="0">
                  <c:v>531.47</c:v>
                </c:pt>
                <c:pt idx="1">
                  <c:v>521.38600000000008</c:v>
                </c:pt>
                <c:pt idx="2">
                  <c:v>489.096</c:v>
                </c:pt>
                <c:pt idx="3">
                  <c:v>494.37200000000001</c:v>
                </c:pt>
                <c:pt idx="4">
                  <c:v>511.79400000000004</c:v>
                </c:pt>
                <c:pt idx="5">
                  <c:v>529.428</c:v>
                </c:pt>
                <c:pt idx="6">
                  <c:v>514.75</c:v>
                </c:pt>
                <c:pt idx="7">
                  <c:v>509.93800000000005</c:v>
                </c:pt>
                <c:pt idx="8">
                  <c:v>517.24</c:v>
                </c:pt>
                <c:pt idx="9">
                  <c:v>516.97</c:v>
                </c:pt>
                <c:pt idx="10">
                  <c:v>519.46</c:v>
                </c:pt>
                <c:pt idx="11">
                  <c:v>580.351</c:v>
                </c:pt>
                <c:pt idx="12">
                  <c:v>592.53200000000004</c:v>
                </c:pt>
                <c:pt idx="13">
                  <c:v>571.33400000000006</c:v>
                </c:pt>
                <c:pt idx="14">
                  <c:v>562.71600000000001</c:v>
                </c:pt>
                <c:pt idx="15">
                  <c:v>555.75400000000002</c:v>
                </c:pt>
                <c:pt idx="16">
                  <c:v>540.75800000000004</c:v>
                </c:pt>
                <c:pt idx="17">
                  <c:v>511.47400000000005</c:v>
                </c:pt>
                <c:pt idx="18">
                  <c:v>495.75</c:v>
                </c:pt>
                <c:pt idx="19">
                  <c:v>497.072</c:v>
                </c:pt>
                <c:pt idx="20">
                  <c:v>510.01800000000003</c:v>
                </c:pt>
                <c:pt idx="21">
                  <c:v>518.98800000000006</c:v>
                </c:pt>
                <c:pt idx="22">
                  <c:v>519.54200000000003</c:v>
                </c:pt>
                <c:pt idx="23">
                  <c:v>522.26</c:v>
                </c:pt>
                <c:pt idx="24">
                  <c:v>507.476</c:v>
                </c:pt>
                <c:pt idx="25">
                  <c:v>498.226</c:v>
                </c:pt>
                <c:pt idx="26">
                  <c:v>522.04200000000003</c:v>
                </c:pt>
                <c:pt idx="27">
                  <c:v>572.55600000000004</c:v>
                </c:pt>
                <c:pt idx="28">
                  <c:v>573.19200000000001</c:v>
                </c:pt>
                <c:pt idx="29">
                  <c:v>578.38400000000001</c:v>
                </c:pt>
                <c:pt idx="30">
                  <c:v>585.726</c:v>
                </c:pt>
                <c:pt idx="31">
                  <c:v>611.976</c:v>
                </c:pt>
                <c:pt idx="32">
                  <c:v>609.03800000000001</c:v>
                </c:pt>
                <c:pt idx="33">
                  <c:v>622.14</c:v>
                </c:pt>
                <c:pt idx="34">
                  <c:v>625.952</c:v>
                </c:pt>
                <c:pt idx="35">
                  <c:v>615.548</c:v>
                </c:pt>
                <c:pt idx="36">
                  <c:v>607.82400000000007</c:v>
                </c:pt>
                <c:pt idx="37">
                  <c:v>585.18400000000008</c:v>
                </c:pt>
                <c:pt idx="38">
                  <c:v>581.67399999999998</c:v>
                </c:pt>
                <c:pt idx="39">
                  <c:v>579.06200000000001</c:v>
                </c:pt>
                <c:pt idx="40">
                  <c:v>580.87200000000007</c:v>
                </c:pt>
                <c:pt idx="41">
                  <c:v>576.26800000000003</c:v>
                </c:pt>
                <c:pt idx="42">
                  <c:v>558.19200000000001</c:v>
                </c:pt>
                <c:pt idx="43">
                  <c:v>537.11800000000005</c:v>
                </c:pt>
                <c:pt idx="44">
                  <c:v>529.52</c:v>
                </c:pt>
                <c:pt idx="45">
                  <c:v>509.25200000000001</c:v>
                </c:pt>
                <c:pt idx="46">
                  <c:v>500.834</c:v>
                </c:pt>
                <c:pt idx="47">
                  <c:v>491.47400000000005</c:v>
                </c:pt>
                <c:pt idx="48">
                  <c:v>495.49400000000003</c:v>
                </c:pt>
                <c:pt idx="49">
                  <c:v>516.78399999999999</c:v>
                </c:pt>
                <c:pt idx="50">
                  <c:v>563.19400000000007</c:v>
                </c:pt>
                <c:pt idx="51">
                  <c:v>509.55</c:v>
                </c:pt>
              </c:numCache>
            </c:numRef>
          </c:val>
          <c:smooth val="0"/>
        </c:ser>
        <c:ser>
          <c:idx val="4"/>
          <c:order val="1"/>
          <c:tx>
            <c:v>2011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'National G'!$C$48:$BC$48</c:f>
              <c:numCache>
                <c:formatCode>#,##0.00</c:formatCode>
                <c:ptCount val="53"/>
                <c:pt idx="0">
                  <c:v>490.42400000000004</c:v>
                </c:pt>
                <c:pt idx="1">
                  <c:v>488.81600000000003</c:v>
                </c:pt>
                <c:pt idx="2">
                  <c:v>481.95400000000001</c:v>
                </c:pt>
                <c:pt idx="3">
                  <c:v>478.31800000000004</c:v>
                </c:pt>
                <c:pt idx="4">
                  <c:v>476.02</c:v>
                </c:pt>
                <c:pt idx="5">
                  <c:v>472.55800000000005</c:v>
                </c:pt>
                <c:pt idx="6">
                  <c:v>471.43</c:v>
                </c:pt>
                <c:pt idx="7">
                  <c:v>490.48400000000004</c:v>
                </c:pt>
                <c:pt idx="8">
                  <c:v>477.82400000000001</c:v>
                </c:pt>
                <c:pt idx="9">
                  <c:v>477.04400000000004</c:v>
                </c:pt>
                <c:pt idx="10">
                  <c:v>485.68200000000002</c:v>
                </c:pt>
                <c:pt idx="11">
                  <c:v>482.56400000000002</c:v>
                </c:pt>
                <c:pt idx="12">
                  <c:v>487.25600000000003</c:v>
                </c:pt>
                <c:pt idx="13">
                  <c:v>526.54100000000005</c:v>
                </c:pt>
                <c:pt idx="14">
                  <c:v>606.79200000000003</c:v>
                </c:pt>
                <c:pt idx="15">
                  <c:v>636.82400000000007</c:v>
                </c:pt>
                <c:pt idx="16">
                  <c:v>600.07799999999997</c:v>
                </c:pt>
                <c:pt idx="17">
                  <c:v>578.55799999999999</c:v>
                </c:pt>
                <c:pt idx="18">
                  <c:v>563.37800000000004</c:v>
                </c:pt>
                <c:pt idx="19">
                  <c:v>552.99400000000003</c:v>
                </c:pt>
                <c:pt idx="20">
                  <c:v>544.66600000000005</c:v>
                </c:pt>
                <c:pt idx="21">
                  <c:v>544.48599999999999</c:v>
                </c:pt>
                <c:pt idx="22">
                  <c:v>549.20000000000005</c:v>
                </c:pt>
                <c:pt idx="23">
                  <c:v>547.21800000000007</c:v>
                </c:pt>
                <c:pt idx="24">
                  <c:v>567.67399999999998</c:v>
                </c:pt>
                <c:pt idx="25">
                  <c:v>574.97</c:v>
                </c:pt>
                <c:pt idx="26">
                  <c:v>572.39</c:v>
                </c:pt>
                <c:pt idx="27">
                  <c:v>570.87</c:v>
                </c:pt>
                <c:pt idx="28">
                  <c:v>629.83400000000006</c:v>
                </c:pt>
                <c:pt idx="29">
                  <c:v>592.48200000000008</c:v>
                </c:pt>
                <c:pt idx="30">
                  <c:v>590.65800000000002</c:v>
                </c:pt>
                <c:pt idx="31">
                  <c:v>618.5</c:v>
                </c:pt>
                <c:pt idx="32">
                  <c:v>620.12200000000007</c:v>
                </c:pt>
                <c:pt idx="33">
                  <c:v>615.85</c:v>
                </c:pt>
                <c:pt idx="34">
                  <c:v>636.46400000000006</c:v>
                </c:pt>
                <c:pt idx="35">
                  <c:v>639.96400000000006</c:v>
                </c:pt>
                <c:pt idx="36">
                  <c:v>641.63400000000001</c:v>
                </c:pt>
                <c:pt idx="37">
                  <c:v>644.36200000000008</c:v>
                </c:pt>
                <c:pt idx="38">
                  <c:v>627.57000000000005</c:v>
                </c:pt>
                <c:pt idx="39">
                  <c:v>616.97199999999998</c:v>
                </c:pt>
                <c:pt idx="40">
                  <c:v>636.46400000000006</c:v>
                </c:pt>
                <c:pt idx="41">
                  <c:v>596.03600000000006</c:v>
                </c:pt>
                <c:pt idx="42">
                  <c:v>537.18799999999999</c:v>
                </c:pt>
                <c:pt idx="43">
                  <c:v>537.18799999999999</c:v>
                </c:pt>
                <c:pt idx="44">
                  <c:v>538.12400000000002</c:v>
                </c:pt>
                <c:pt idx="45">
                  <c:v>530.17999999999995</c:v>
                </c:pt>
                <c:pt idx="46">
                  <c:v>529.81600000000003</c:v>
                </c:pt>
                <c:pt idx="47">
                  <c:v>535.64</c:v>
                </c:pt>
                <c:pt idx="48">
                  <c:v>537.548</c:v>
                </c:pt>
                <c:pt idx="49">
                  <c:v>537.548</c:v>
                </c:pt>
                <c:pt idx="50">
                  <c:v>549.03399999999999</c:v>
                </c:pt>
                <c:pt idx="51">
                  <c:v>529.96600000000001</c:v>
                </c:pt>
              </c:numCache>
            </c:numRef>
          </c:val>
          <c:smooth val="0"/>
        </c:ser>
        <c:ser>
          <c:idx val="5"/>
          <c:order val="2"/>
          <c:tx>
            <c:v>2012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'National G'!$C$26:$BC$26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'National G'!$C$49:$BC$49</c:f>
              <c:numCache>
                <c:formatCode>#,##0.00</c:formatCode>
                <c:ptCount val="53"/>
                <c:pt idx="0">
                  <c:v>515.96400000000006</c:v>
                </c:pt>
                <c:pt idx="1">
                  <c:v>491.67600000000004</c:v>
                </c:pt>
                <c:pt idx="2">
                  <c:v>471.73200000000003</c:v>
                </c:pt>
                <c:pt idx="3">
                  <c:v>462.1</c:v>
                </c:pt>
                <c:pt idx="4">
                  <c:v>466.28400000000005</c:v>
                </c:pt>
                <c:pt idx="5">
                  <c:v>485.22400000000005</c:v>
                </c:pt>
                <c:pt idx="6">
                  <c:v>492.19</c:v>
                </c:pt>
                <c:pt idx="7">
                  <c:v>491.45</c:v>
                </c:pt>
                <c:pt idx="8">
                  <c:v>485.072</c:v>
                </c:pt>
                <c:pt idx="9">
                  <c:v>489.43600000000004</c:v>
                </c:pt>
                <c:pt idx="10">
                  <c:v>489.12</c:v>
                </c:pt>
                <c:pt idx="11">
                  <c:v>489.12</c:v>
                </c:pt>
                <c:pt idx="12">
                  <c:v>515.21</c:v>
                </c:pt>
                <c:pt idx="13">
                  <c:v>530.38800000000003</c:v>
                </c:pt>
                <c:pt idx="14">
                  <c:v>536.63200000000006</c:v>
                </c:pt>
                <c:pt idx="15">
                  <c:v>543.04200000000003</c:v>
                </c:pt>
                <c:pt idx="16">
                  <c:v>534.83800000000008</c:v>
                </c:pt>
                <c:pt idx="17">
                  <c:v>525.99200000000008</c:v>
                </c:pt>
                <c:pt idx="18">
                  <c:v>500.74800000000005</c:v>
                </c:pt>
                <c:pt idx="19">
                  <c:v>505.90800000000002</c:v>
                </c:pt>
                <c:pt idx="20">
                  <c:v>505.16400000000004</c:v>
                </c:pt>
                <c:pt idx="21">
                  <c:v>505.16400000000004</c:v>
                </c:pt>
                <c:pt idx="22">
                  <c:v>505.16400000000004</c:v>
                </c:pt>
                <c:pt idx="23">
                  <c:v>501.18</c:v>
                </c:pt>
                <c:pt idx="24">
                  <c:v>507.61</c:v>
                </c:pt>
                <c:pt idx="25">
                  <c:v>508.05799999999999</c:v>
                </c:pt>
                <c:pt idx="26">
                  <c:v>518.51199999999994</c:v>
                </c:pt>
                <c:pt idx="27">
                  <c:v>544.37</c:v>
                </c:pt>
                <c:pt idx="28">
                  <c:v>541.34199999999998</c:v>
                </c:pt>
                <c:pt idx="29">
                  <c:v>555.346</c:v>
                </c:pt>
                <c:pt idx="30">
                  <c:v>548.57799999999997</c:v>
                </c:pt>
                <c:pt idx="31">
                  <c:v>551.19600000000003</c:v>
                </c:pt>
                <c:pt idx="32">
                  <c:v>553.13400000000001</c:v>
                </c:pt>
                <c:pt idx="33">
                  <c:v>549.53</c:v>
                </c:pt>
                <c:pt idx="34">
                  <c:v>562.32799999999997</c:v>
                </c:pt>
                <c:pt idx="35">
                  <c:v>560.88199999999995</c:v>
                </c:pt>
                <c:pt idx="36">
                  <c:v>566.85799999999995</c:v>
                </c:pt>
                <c:pt idx="37">
                  <c:v>566.65200000000004</c:v>
                </c:pt>
                <c:pt idx="38">
                  <c:v>556.79</c:v>
                </c:pt>
                <c:pt idx="39">
                  <c:v>529.18799999999999</c:v>
                </c:pt>
                <c:pt idx="40">
                  <c:v>536.41200000000003</c:v>
                </c:pt>
                <c:pt idx="41">
                  <c:v>522.52800000000002</c:v>
                </c:pt>
                <c:pt idx="42">
                  <c:v>530.77200000000005</c:v>
                </c:pt>
                <c:pt idx="43">
                  <c:v>530.77200000000005</c:v>
                </c:pt>
                <c:pt idx="44">
                  <c:v>534.11800000000005</c:v>
                </c:pt>
                <c:pt idx="45">
                  <c:v>539.61400000000003</c:v>
                </c:pt>
                <c:pt idx="46">
                  <c:v>536.77</c:v>
                </c:pt>
                <c:pt idx="47">
                  <c:v>534.77200000000005</c:v>
                </c:pt>
                <c:pt idx="48">
                  <c:v>530.37599999999998</c:v>
                </c:pt>
                <c:pt idx="49">
                  <c:v>529.35599999999999</c:v>
                </c:pt>
                <c:pt idx="50">
                  <c:v>522.91600000000005</c:v>
                </c:pt>
                <c:pt idx="51">
                  <c:v>522.91600000000005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308288"/>
        <c:axId val="163310208"/>
      </c:lineChart>
      <c:catAx>
        <c:axId val="163308288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310208"/>
        <c:crossesAt val="250"/>
        <c:auto val="1"/>
        <c:lblAlgn val="ctr"/>
        <c:lblOffset val="100"/>
        <c:tickLblSkip val="2"/>
        <c:tickMarkSkip val="1"/>
        <c:noMultiLvlLbl val="0"/>
      </c:catAx>
      <c:valAx>
        <c:axId val="163310208"/>
        <c:scaling>
          <c:orientation val="minMax"/>
          <c:max val="949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€uro/100kg</a:t>
                </a:r>
              </a:p>
            </c:rich>
          </c:tx>
          <c:layout>
            <c:manualLayout>
              <c:xMode val="edge"/>
              <c:yMode val="edge"/>
              <c:x val="2.4232601992712075E-2"/>
              <c:y val="0.45462263645615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308288"/>
        <c:crosses val="autoZero"/>
        <c:crossBetween val="between"/>
        <c:majorUnit val="100"/>
        <c:minorUnit val="10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17770591782823264"/>
          <c:y val="0.2348050243719535"/>
          <c:w val="0.10985466622497431"/>
          <c:h val="0.317236595425571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Portuguese light lamb prices</a:t>
            </a:r>
          </a:p>
        </c:rich>
      </c:tx>
      <c:layout>
        <c:manualLayout>
          <c:xMode val="edge"/>
          <c:yMode val="edge"/>
          <c:x val="0.26475279106858052"/>
          <c:y val="3.236526906217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23763955342903"/>
          <c:y val="0.20912896967221484"/>
          <c:w val="0.87081339712918659"/>
          <c:h val="0.68962767380004186"/>
        </c:manualLayout>
      </c:layout>
      <c:lineChart>
        <c:grouping val="standard"/>
        <c:varyColors val="0"/>
        <c:ser>
          <c:idx val="2"/>
          <c:order val="0"/>
          <c:tx>
            <c:strRef>
              <c:f>'National G'!$B$46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'National G'!$C$26:$BC$26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'National G'!$C$54:$BC$54</c:f>
              <c:numCache>
                <c:formatCode>#,##0.00</c:formatCode>
                <c:ptCount val="53"/>
                <c:pt idx="0">
                  <c:v>491</c:v>
                </c:pt>
                <c:pt idx="1">
                  <c:v>486</c:v>
                </c:pt>
                <c:pt idx="2">
                  <c:v>466</c:v>
                </c:pt>
                <c:pt idx="3">
                  <c:v>466</c:v>
                </c:pt>
                <c:pt idx="4">
                  <c:v>466</c:v>
                </c:pt>
                <c:pt idx="5">
                  <c:v>456</c:v>
                </c:pt>
                <c:pt idx="6">
                  <c:v>444</c:v>
                </c:pt>
                <c:pt idx="7">
                  <c:v>444</c:v>
                </c:pt>
                <c:pt idx="8">
                  <c:v>444</c:v>
                </c:pt>
                <c:pt idx="9">
                  <c:v>432</c:v>
                </c:pt>
                <c:pt idx="10">
                  <c:v>420</c:v>
                </c:pt>
                <c:pt idx="11">
                  <c:v>420</c:v>
                </c:pt>
                <c:pt idx="12">
                  <c:v>420</c:v>
                </c:pt>
                <c:pt idx="13">
                  <c:v>426</c:v>
                </c:pt>
                <c:pt idx="14">
                  <c:v>426</c:v>
                </c:pt>
                <c:pt idx="15">
                  <c:v>414</c:v>
                </c:pt>
                <c:pt idx="16">
                  <c:v>414</c:v>
                </c:pt>
                <c:pt idx="17">
                  <c:v>409</c:v>
                </c:pt>
                <c:pt idx="18">
                  <c:v>413</c:v>
                </c:pt>
                <c:pt idx="19">
                  <c:v>413</c:v>
                </c:pt>
                <c:pt idx="20">
                  <c:v>413</c:v>
                </c:pt>
                <c:pt idx="21">
                  <c:v>404</c:v>
                </c:pt>
                <c:pt idx="22">
                  <c:v>380</c:v>
                </c:pt>
                <c:pt idx="23">
                  <c:v>380</c:v>
                </c:pt>
                <c:pt idx="24">
                  <c:v>380</c:v>
                </c:pt>
                <c:pt idx="25">
                  <c:v>380</c:v>
                </c:pt>
                <c:pt idx="26">
                  <c:v>380</c:v>
                </c:pt>
                <c:pt idx="27">
                  <c:v>388</c:v>
                </c:pt>
                <c:pt idx="28">
                  <c:v>388</c:v>
                </c:pt>
                <c:pt idx="29">
                  <c:v>388</c:v>
                </c:pt>
                <c:pt idx="30">
                  <c:v>388</c:v>
                </c:pt>
                <c:pt idx="31">
                  <c:v>388</c:v>
                </c:pt>
                <c:pt idx="32">
                  <c:v>392</c:v>
                </c:pt>
                <c:pt idx="33">
                  <c:v>392</c:v>
                </c:pt>
                <c:pt idx="34">
                  <c:v>399</c:v>
                </c:pt>
                <c:pt idx="35">
                  <c:v>422</c:v>
                </c:pt>
                <c:pt idx="36">
                  <c:v>422</c:v>
                </c:pt>
                <c:pt idx="37">
                  <c:v>434</c:v>
                </c:pt>
                <c:pt idx="38">
                  <c:v>446</c:v>
                </c:pt>
                <c:pt idx="39">
                  <c:v>446</c:v>
                </c:pt>
                <c:pt idx="40">
                  <c:v>458</c:v>
                </c:pt>
                <c:pt idx="41">
                  <c:v>458</c:v>
                </c:pt>
                <c:pt idx="42">
                  <c:v>472</c:v>
                </c:pt>
                <c:pt idx="43">
                  <c:v>472</c:v>
                </c:pt>
                <c:pt idx="44">
                  <c:v>484</c:v>
                </c:pt>
                <c:pt idx="45">
                  <c:v>484</c:v>
                </c:pt>
                <c:pt idx="46">
                  <c:v>491</c:v>
                </c:pt>
                <c:pt idx="47">
                  <c:v>496</c:v>
                </c:pt>
                <c:pt idx="48">
                  <c:v>496</c:v>
                </c:pt>
                <c:pt idx="49">
                  <c:v>496</c:v>
                </c:pt>
                <c:pt idx="50">
                  <c:v>496</c:v>
                </c:pt>
                <c:pt idx="51">
                  <c:v>496</c:v>
                </c:pt>
                <c:pt idx="52">
                  <c:v>496</c:v>
                </c:pt>
              </c:numCache>
            </c:numRef>
          </c:val>
          <c:smooth val="0"/>
        </c:ser>
        <c:ser>
          <c:idx val="4"/>
          <c:order val="1"/>
          <c:tx>
            <c:v>2011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'National G'!$C$26:$BC$26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'National G'!$C$56:$BC$56</c:f>
              <c:numCache>
                <c:formatCode>#,##0.00</c:formatCode>
                <c:ptCount val="53"/>
                <c:pt idx="0">
                  <c:v>466</c:v>
                </c:pt>
                <c:pt idx="1">
                  <c:v>466</c:v>
                </c:pt>
                <c:pt idx="2">
                  <c:v>466</c:v>
                </c:pt>
                <c:pt idx="3">
                  <c:v>466</c:v>
                </c:pt>
                <c:pt idx="4">
                  <c:v>470</c:v>
                </c:pt>
                <c:pt idx="5">
                  <c:v>470</c:v>
                </c:pt>
                <c:pt idx="6">
                  <c:v>470</c:v>
                </c:pt>
                <c:pt idx="7">
                  <c:v>458</c:v>
                </c:pt>
                <c:pt idx="8">
                  <c:v>458</c:v>
                </c:pt>
                <c:pt idx="9">
                  <c:v>458</c:v>
                </c:pt>
                <c:pt idx="10">
                  <c:v>453</c:v>
                </c:pt>
                <c:pt idx="11">
                  <c:v>448</c:v>
                </c:pt>
                <c:pt idx="12">
                  <c:v>444</c:v>
                </c:pt>
                <c:pt idx="13">
                  <c:v>444</c:v>
                </c:pt>
                <c:pt idx="14">
                  <c:v>444</c:v>
                </c:pt>
                <c:pt idx="15">
                  <c:v>456</c:v>
                </c:pt>
                <c:pt idx="16">
                  <c:v>444</c:v>
                </c:pt>
                <c:pt idx="17">
                  <c:v>443</c:v>
                </c:pt>
                <c:pt idx="18">
                  <c:v>407</c:v>
                </c:pt>
                <c:pt idx="19">
                  <c:v>407</c:v>
                </c:pt>
                <c:pt idx="20">
                  <c:v>403</c:v>
                </c:pt>
                <c:pt idx="21">
                  <c:v>403</c:v>
                </c:pt>
                <c:pt idx="22">
                  <c:v>403</c:v>
                </c:pt>
                <c:pt idx="23">
                  <c:v>403</c:v>
                </c:pt>
                <c:pt idx="24">
                  <c:v>403</c:v>
                </c:pt>
                <c:pt idx="25">
                  <c:v>403</c:v>
                </c:pt>
                <c:pt idx="26">
                  <c:v>404.6</c:v>
                </c:pt>
                <c:pt idx="27">
                  <c:v>404.6</c:v>
                </c:pt>
                <c:pt idx="28">
                  <c:v>404.6</c:v>
                </c:pt>
                <c:pt idx="29">
                  <c:v>404.6</c:v>
                </c:pt>
                <c:pt idx="30">
                  <c:v>404.6</c:v>
                </c:pt>
                <c:pt idx="31">
                  <c:v>404.6</c:v>
                </c:pt>
                <c:pt idx="32">
                  <c:v>404.6</c:v>
                </c:pt>
                <c:pt idx="33">
                  <c:v>404.6</c:v>
                </c:pt>
                <c:pt idx="34">
                  <c:v>412</c:v>
                </c:pt>
                <c:pt idx="35">
                  <c:v>412</c:v>
                </c:pt>
                <c:pt idx="36">
                  <c:v>412</c:v>
                </c:pt>
                <c:pt idx="37">
                  <c:v>412</c:v>
                </c:pt>
                <c:pt idx="38">
                  <c:v>412</c:v>
                </c:pt>
                <c:pt idx="39">
                  <c:v>448</c:v>
                </c:pt>
                <c:pt idx="40">
                  <c:v>448</c:v>
                </c:pt>
                <c:pt idx="41">
                  <c:v>472</c:v>
                </c:pt>
                <c:pt idx="42">
                  <c:v>472</c:v>
                </c:pt>
                <c:pt idx="43">
                  <c:v>472</c:v>
                </c:pt>
                <c:pt idx="44">
                  <c:v>480</c:v>
                </c:pt>
                <c:pt idx="45">
                  <c:v>480</c:v>
                </c:pt>
                <c:pt idx="46">
                  <c:v>480</c:v>
                </c:pt>
                <c:pt idx="47">
                  <c:v>485</c:v>
                </c:pt>
                <c:pt idx="48">
                  <c:v>485</c:v>
                </c:pt>
                <c:pt idx="49">
                  <c:v>485</c:v>
                </c:pt>
                <c:pt idx="50">
                  <c:v>485</c:v>
                </c:pt>
                <c:pt idx="51">
                  <c:v>485</c:v>
                </c:pt>
              </c:numCache>
            </c:numRef>
          </c:val>
          <c:smooth val="0"/>
        </c:ser>
        <c:ser>
          <c:idx val="5"/>
          <c:order val="2"/>
          <c:tx>
            <c:v>2012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'National G'!$C$26:$BC$26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'National G'!$C$57:$BC$57</c:f>
              <c:numCache>
                <c:formatCode>#,##0.00</c:formatCode>
                <c:ptCount val="53"/>
                <c:pt idx="0">
                  <c:v>480</c:v>
                </c:pt>
                <c:pt idx="1">
                  <c:v>480</c:v>
                </c:pt>
                <c:pt idx="2">
                  <c:v>480</c:v>
                </c:pt>
                <c:pt idx="3">
                  <c:v>480</c:v>
                </c:pt>
                <c:pt idx="4">
                  <c:v>456</c:v>
                </c:pt>
                <c:pt idx="5">
                  <c:v>456</c:v>
                </c:pt>
                <c:pt idx="6">
                  <c:v>456</c:v>
                </c:pt>
                <c:pt idx="7">
                  <c:v>456</c:v>
                </c:pt>
                <c:pt idx="8">
                  <c:v>456</c:v>
                </c:pt>
                <c:pt idx="9">
                  <c:v>480</c:v>
                </c:pt>
                <c:pt idx="10">
                  <c:v>456</c:v>
                </c:pt>
                <c:pt idx="11">
                  <c:v>456</c:v>
                </c:pt>
                <c:pt idx="12">
                  <c:v>456</c:v>
                </c:pt>
                <c:pt idx="13">
                  <c:v>456</c:v>
                </c:pt>
                <c:pt idx="14">
                  <c:v>444</c:v>
                </c:pt>
                <c:pt idx="15">
                  <c:v>444</c:v>
                </c:pt>
                <c:pt idx="16">
                  <c:v>444</c:v>
                </c:pt>
                <c:pt idx="17">
                  <c:v>439</c:v>
                </c:pt>
                <c:pt idx="18">
                  <c:v>415</c:v>
                </c:pt>
                <c:pt idx="19">
                  <c:v>410</c:v>
                </c:pt>
                <c:pt idx="20">
                  <c:v>422</c:v>
                </c:pt>
                <c:pt idx="21">
                  <c:v>422</c:v>
                </c:pt>
                <c:pt idx="22">
                  <c:v>422</c:v>
                </c:pt>
                <c:pt idx="23">
                  <c:v>402</c:v>
                </c:pt>
                <c:pt idx="24">
                  <c:v>402</c:v>
                </c:pt>
                <c:pt idx="25">
                  <c:v>402</c:v>
                </c:pt>
                <c:pt idx="26">
                  <c:v>394</c:v>
                </c:pt>
                <c:pt idx="27">
                  <c:v>386</c:v>
                </c:pt>
                <c:pt idx="28">
                  <c:v>386</c:v>
                </c:pt>
                <c:pt idx="29">
                  <c:v>386</c:v>
                </c:pt>
                <c:pt idx="30">
                  <c:v>396</c:v>
                </c:pt>
                <c:pt idx="31">
                  <c:v>396</c:v>
                </c:pt>
                <c:pt idx="32">
                  <c:v>396</c:v>
                </c:pt>
                <c:pt idx="33">
                  <c:v>400</c:v>
                </c:pt>
                <c:pt idx="34">
                  <c:v>400</c:v>
                </c:pt>
                <c:pt idx="35">
                  <c:v>400</c:v>
                </c:pt>
                <c:pt idx="36">
                  <c:v>400</c:v>
                </c:pt>
                <c:pt idx="37">
                  <c:v>400</c:v>
                </c:pt>
                <c:pt idx="38">
                  <c:v>420</c:v>
                </c:pt>
                <c:pt idx="39">
                  <c:v>420</c:v>
                </c:pt>
                <c:pt idx="40">
                  <c:v>420</c:v>
                </c:pt>
                <c:pt idx="41">
                  <c:v>432</c:v>
                </c:pt>
                <c:pt idx="42">
                  <c:v>432</c:v>
                </c:pt>
                <c:pt idx="43">
                  <c:v>450</c:v>
                </c:pt>
                <c:pt idx="44">
                  <c:v>456</c:v>
                </c:pt>
                <c:pt idx="45">
                  <c:v>468</c:v>
                </c:pt>
                <c:pt idx="46">
                  <c:v>468</c:v>
                </c:pt>
                <c:pt idx="47">
                  <c:v>468</c:v>
                </c:pt>
                <c:pt idx="48">
                  <c:v>473</c:v>
                </c:pt>
                <c:pt idx="49">
                  <c:v>485</c:v>
                </c:pt>
                <c:pt idx="50">
                  <c:v>495</c:v>
                </c:pt>
                <c:pt idx="51">
                  <c:v>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42080"/>
        <c:axId val="163744000"/>
      </c:lineChart>
      <c:catAx>
        <c:axId val="16374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744000"/>
        <c:crossesAt val="250"/>
        <c:auto val="1"/>
        <c:lblAlgn val="ctr"/>
        <c:lblOffset val="100"/>
        <c:tickLblSkip val="2"/>
        <c:tickMarkSkip val="1"/>
        <c:noMultiLvlLbl val="0"/>
      </c:catAx>
      <c:valAx>
        <c:axId val="163744000"/>
        <c:scaling>
          <c:orientation val="minMax"/>
          <c:max val="949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€uro/100kg</a:t>
                </a:r>
              </a:p>
            </c:rich>
          </c:tx>
          <c:layout>
            <c:manualLayout>
              <c:xMode val="edge"/>
              <c:yMode val="edge"/>
              <c:x val="1.7543859649122806E-2"/>
              <c:y val="0.4531127010138961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742080"/>
        <c:crosses val="autoZero"/>
        <c:crossBetween val="between"/>
        <c:majorUnit val="100"/>
        <c:minorUnit val="10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18660287081339713"/>
          <c:y val="0.23651491533101507"/>
          <c:w val="0.11802232854864433"/>
          <c:h val="0.331120881463421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Light lamb prices 2012
Esp, Ita, Ell and Por</a:t>
            </a:r>
          </a:p>
        </c:rich>
      </c:tx>
      <c:layout>
        <c:manualLayout>
          <c:xMode val="edge"/>
          <c:yMode val="edge"/>
          <c:x val="0.31326622572178475"/>
          <c:y val="3.236526906217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08588660208965"/>
          <c:y val="0.16680524961950469"/>
          <c:w val="0.86627687370645656"/>
          <c:h val="0.69460693498271364"/>
        </c:manualLayout>
      </c:layout>
      <c:lineChart>
        <c:grouping val="standard"/>
        <c:varyColors val="0"/>
        <c:ser>
          <c:idx val="0"/>
          <c:order val="0"/>
          <c:tx>
            <c:strRef>
              <c:f>'National G'!$A$32</c:f>
              <c:strCache>
                <c:ptCount val="1"/>
                <c:pt idx="0">
                  <c:v>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'National G'!$C$26:$BC$26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'National G'!$C$33:$BC$33</c:f>
              <c:numCache>
                <c:formatCode>#,##0.00</c:formatCode>
                <c:ptCount val="53"/>
                <c:pt idx="0">
                  <c:v>803.68</c:v>
                </c:pt>
                <c:pt idx="1">
                  <c:v>762.49</c:v>
                </c:pt>
                <c:pt idx="2">
                  <c:v>715.61</c:v>
                </c:pt>
                <c:pt idx="3">
                  <c:v>695.76</c:v>
                </c:pt>
                <c:pt idx="4">
                  <c:v>697.78</c:v>
                </c:pt>
                <c:pt idx="5">
                  <c:v>704.1</c:v>
                </c:pt>
                <c:pt idx="6">
                  <c:v>698.36</c:v>
                </c:pt>
                <c:pt idx="7">
                  <c:v>696.13</c:v>
                </c:pt>
                <c:pt idx="8">
                  <c:v>701.2</c:v>
                </c:pt>
                <c:pt idx="9">
                  <c:v>696.28</c:v>
                </c:pt>
                <c:pt idx="10">
                  <c:v>698.72</c:v>
                </c:pt>
                <c:pt idx="11">
                  <c:v>684.55</c:v>
                </c:pt>
                <c:pt idx="12">
                  <c:v>657.08</c:v>
                </c:pt>
                <c:pt idx="13">
                  <c:v>701.55</c:v>
                </c:pt>
                <c:pt idx="14">
                  <c:v>690.63</c:v>
                </c:pt>
                <c:pt idx="15">
                  <c:v>663.09</c:v>
                </c:pt>
                <c:pt idx="16">
                  <c:v>679.93</c:v>
                </c:pt>
                <c:pt idx="17">
                  <c:v>692.67</c:v>
                </c:pt>
                <c:pt idx="18">
                  <c:v>675.32</c:v>
                </c:pt>
                <c:pt idx="19">
                  <c:v>605.27</c:v>
                </c:pt>
                <c:pt idx="20">
                  <c:v>602.12</c:v>
                </c:pt>
                <c:pt idx="21">
                  <c:v>602.12</c:v>
                </c:pt>
                <c:pt idx="22">
                  <c:v>607.20000000000005</c:v>
                </c:pt>
                <c:pt idx="23">
                  <c:v>605.09</c:v>
                </c:pt>
                <c:pt idx="24">
                  <c:v>594.91999999999996</c:v>
                </c:pt>
                <c:pt idx="25">
                  <c:v>604.52</c:v>
                </c:pt>
                <c:pt idx="26">
                  <c:v>606.14</c:v>
                </c:pt>
                <c:pt idx="27">
                  <c:v>638.09</c:v>
                </c:pt>
                <c:pt idx="28">
                  <c:v>679.4</c:v>
                </c:pt>
                <c:pt idx="29">
                  <c:v>688.04</c:v>
                </c:pt>
                <c:pt idx="30">
                  <c:v>695.72</c:v>
                </c:pt>
                <c:pt idx="31">
                  <c:v>707.41</c:v>
                </c:pt>
                <c:pt idx="32">
                  <c:v>731.89</c:v>
                </c:pt>
                <c:pt idx="33">
                  <c:v>727.3</c:v>
                </c:pt>
                <c:pt idx="34">
                  <c:v>728.32</c:v>
                </c:pt>
                <c:pt idx="35">
                  <c:v>779.95</c:v>
                </c:pt>
                <c:pt idx="36">
                  <c:v>785.42</c:v>
                </c:pt>
                <c:pt idx="37">
                  <c:v>789.07</c:v>
                </c:pt>
                <c:pt idx="38">
                  <c:v>791.4</c:v>
                </c:pt>
                <c:pt idx="39">
                  <c:v>781.04</c:v>
                </c:pt>
                <c:pt idx="40">
                  <c:v>788.61</c:v>
                </c:pt>
                <c:pt idx="41">
                  <c:v>792.63</c:v>
                </c:pt>
                <c:pt idx="42">
                  <c:v>776.47</c:v>
                </c:pt>
                <c:pt idx="43">
                  <c:v>783.25</c:v>
                </c:pt>
                <c:pt idx="44">
                  <c:v>785.57</c:v>
                </c:pt>
                <c:pt idx="45">
                  <c:v>788.49</c:v>
                </c:pt>
                <c:pt idx="46">
                  <c:v>796.06</c:v>
                </c:pt>
                <c:pt idx="47">
                  <c:v>786.37</c:v>
                </c:pt>
                <c:pt idx="48">
                  <c:v>789.17</c:v>
                </c:pt>
                <c:pt idx="49">
                  <c:v>785.15</c:v>
                </c:pt>
                <c:pt idx="50">
                  <c:v>700.65</c:v>
                </c:pt>
                <c:pt idx="51">
                  <c:v>697.73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'National G'!$A$40</c:f>
              <c:strCache>
                <c:ptCount val="1"/>
                <c:pt idx="0">
                  <c:v>IT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'National G'!$C$26:$BC$26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'National G'!$C$41:$BC$41</c:f>
              <c:numCache>
                <c:formatCode>#,##0.00</c:formatCode>
                <c:ptCount val="53"/>
                <c:pt idx="0">
                  <c:v>600.37</c:v>
                </c:pt>
                <c:pt idx="1">
                  <c:v>596.13</c:v>
                </c:pt>
                <c:pt idx="2">
                  <c:v>606.24</c:v>
                </c:pt>
                <c:pt idx="3">
                  <c:v>604.63</c:v>
                </c:pt>
                <c:pt idx="4">
                  <c:v>604.5</c:v>
                </c:pt>
                <c:pt idx="5">
                  <c:v>604.5</c:v>
                </c:pt>
                <c:pt idx="6">
                  <c:v>604.5</c:v>
                </c:pt>
                <c:pt idx="7">
                  <c:v>604.63</c:v>
                </c:pt>
                <c:pt idx="8">
                  <c:v>604.23</c:v>
                </c:pt>
                <c:pt idx="9">
                  <c:v>604.88</c:v>
                </c:pt>
                <c:pt idx="10">
                  <c:v>604.75</c:v>
                </c:pt>
                <c:pt idx="11">
                  <c:v>606.09</c:v>
                </c:pt>
                <c:pt idx="12">
                  <c:v>607.24</c:v>
                </c:pt>
                <c:pt idx="13">
                  <c:v>607.24</c:v>
                </c:pt>
                <c:pt idx="14">
                  <c:v>607.24</c:v>
                </c:pt>
                <c:pt idx="15">
                  <c:v>607.37</c:v>
                </c:pt>
                <c:pt idx="16">
                  <c:v>606.84</c:v>
                </c:pt>
                <c:pt idx="17">
                  <c:v>606.84</c:v>
                </c:pt>
                <c:pt idx="18">
                  <c:v>605.16999999999996</c:v>
                </c:pt>
                <c:pt idx="19">
                  <c:v>605.16999999999996</c:v>
                </c:pt>
                <c:pt idx="20">
                  <c:v>604.1</c:v>
                </c:pt>
                <c:pt idx="21">
                  <c:v>603.96</c:v>
                </c:pt>
                <c:pt idx="22">
                  <c:v>603.96</c:v>
                </c:pt>
                <c:pt idx="23">
                  <c:v>603.70000000000005</c:v>
                </c:pt>
                <c:pt idx="24">
                  <c:v>603.42999999999995</c:v>
                </c:pt>
                <c:pt idx="25">
                  <c:v>603.42999999999995</c:v>
                </c:pt>
                <c:pt idx="26">
                  <c:v>603.42999999999995</c:v>
                </c:pt>
                <c:pt idx="27">
                  <c:v>603.70000000000005</c:v>
                </c:pt>
                <c:pt idx="28">
                  <c:v>603.70000000000005</c:v>
                </c:pt>
                <c:pt idx="29">
                  <c:v>603.70000000000005</c:v>
                </c:pt>
                <c:pt idx="30">
                  <c:v>500.62</c:v>
                </c:pt>
                <c:pt idx="31">
                  <c:v>604.1</c:v>
                </c:pt>
                <c:pt idx="32">
                  <c:v>604.1</c:v>
                </c:pt>
                <c:pt idx="33">
                  <c:v>604.1</c:v>
                </c:pt>
                <c:pt idx="34">
                  <c:v>604.1</c:v>
                </c:pt>
                <c:pt idx="35">
                  <c:v>604.1</c:v>
                </c:pt>
                <c:pt idx="36">
                  <c:v>604.1</c:v>
                </c:pt>
                <c:pt idx="37">
                  <c:v>605.02</c:v>
                </c:pt>
                <c:pt idx="38">
                  <c:v>605.02</c:v>
                </c:pt>
                <c:pt idx="39">
                  <c:v>605.02</c:v>
                </c:pt>
                <c:pt idx="40">
                  <c:v>605.02</c:v>
                </c:pt>
                <c:pt idx="41">
                  <c:v>606.08000000000004</c:v>
                </c:pt>
                <c:pt idx="42">
                  <c:v>605.95000000000005</c:v>
                </c:pt>
                <c:pt idx="43">
                  <c:v>605.95000000000005</c:v>
                </c:pt>
                <c:pt idx="44">
                  <c:v>605.95000000000005</c:v>
                </c:pt>
                <c:pt idx="45">
                  <c:v>605.95000000000005</c:v>
                </c:pt>
                <c:pt idx="46">
                  <c:v>608.08000000000004</c:v>
                </c:pt>
                <c:pt idx="47">
                  <c:v>608.08000000000004</c:v>
                </c:pt>
                <c:pt idx="48">
                  <c:v>609.15</c:v>
                </c:pt>
                <c:pt idx="49">
                  <c:v>611.54999999999995</c:v>
                </c:pt>
                <c:pt idx="50">
                  <c:v>611.54999999999995</c:v>
                </c:pt>
                <c:pt idx="51">
                  <c:v>611.54999999999995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'National G'!$A$48</c:f>
              <c:strCache>
                <c:ptCount val="1"/>
                <c:pt idx="0">
                  <c:v>GR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'National G'!$C$26:$BC$26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'National G'!$C$49:$BC$49</c:f>
              <c:numCache>
                <c:formatCode>#,##0.00</c:formatCode>
                <c:ptCount val="53"/>
                <c:pt idx="0">
                  <c:v>515.96400000000006</c:v>
                </c:pt>
                <c:pt idx="1">
                  <c:v>491.67600000000004</c:v>
                </c:pt>
                <c:pt idx="2">
                  <c:v>471.73200000000003</c:v>
                </c:pt>
                <c:pt idx="3">
                  <c:v>462.1</c:v>
                </c:pt>
                <c:pt idx="4">
                  <c:v>466.28400000000005</c:v>
                </c:pt>
                <c:pt idx="5">
                  <c:v>485.22400000000005</c:v>
                </c:pt>
                <c:pt idx="6">
                  <c:v>492.19</c:v>
                </c:pt>
                <c:pt idx="7">
                  <c:v>491.45</c:v>
                </c:pt>
                <c:pt idx="8">
                  <c:v>485.072</c:v>
                </c:pt>
                <c:pt idx="9">
                  <c:v>489.43600000000004</c:v>
                </c:pt>
                <c:pt idx="10">
                  <c:v>489.12</c:v>
                </c:pt>
                <c:pt idx="11">
                  <c:v>489.12</c:v>
                </c:pt>
                <c:pt idx="12">
                  <c:v>515.21</c:v>
                </c:pt>
                <c:pt idx="13">
                  <c:v>530.38800000000003</c:v>
                </c:pt>
                <c:pt idx="14">
                  <c:v>536.63200000000006</c:v>
                </c:pt>
                <c:pt idx="15">
                  <c:v>543.04200000000003</c:v>
                </c:pt>
                <c:pt idx="16">
                  <c:v>534.83800000000008</c:v>
                </c:pt>
                <c:pt idx="17">
                  <c:v>525.99200000000008</c:v>
                </c:pt>
                <c:pt idx="18">
                  <c:v>500.74800000000005</c:v>
                </c:pt>
                <c:pt idx="19">
                  <c:v>505.90800000000002</c:v>
                </c:pt>
                <c:pt idx="20">
                  <c:v>505.16400000000004</c:v>
                </c:pt>
                <c:pt idx="21">
                  <c:v>505.16400000000004</c:v>
                </c:pt>
                <c:pt idx="22">
                  <c:v>505.16400000000004</c:v>
                </c:pt>
                <c:pt idx="23">
                  <c:v>501.18</c:v>
                </c:pt>
                <c:pt idx="24">
                  <c:v>507.61</c:v>
                </c:pt>
                <c:pt idx="25">
                  <c:v>508.05799999999999</c:v>
                </c:pt>
                <c:pt idx="26">
                  <c:v>518.51199999999994</c:v>
                </c:pt>
                <c:pt idx="27">
                  <c:v>544.37</c:v>
                </c:pt>
                <c:pt idx="28">
                  <c:v>541.34199999999998</c:v>
                </c:pt>
                <c:pt idx="29">
                  <c:v>555.346</c:v>
                </c:pt>
                <c:pt idx="30">
                  <c:v>548.57799999999997</c:v>
                </c:pt>
                <c:pt idx="31">
                  <c:v>551.19600000000003</c:v>
                </c:pt>
                <c:pt idx="32">
                  <c:v>553.13400000000001</c:v>
                </c:pt>
                <c:pt idx="33">
                  <c:v>549.53</c:v>
                </c:pt>
                <c:pt idx="34">
                  <c:v>562.32799999999997</c:v>
                </c:pt>
                <c:pt idx="35">
                  <c:v>560.88199999999995</c:v>
                </c:pt>
                <c:pt idx="36">
                  <c:v>566.85799999999995</c:v>
                </c:pt>
                <c:pt idx="37">
                  <c:v>566.65200000000004</c:v>
                </c:pt>
                <c:pt idx="38">
                  <c:v>556.79</c:v>
                </c:pt>
                <c:pt idx="39">
                  <c:v>529.18799999999999</c:v>
                </c:pt>
                <c:pt idx="40">
                  <c:v>536.41200000000003</c:v>
                </c:pt>
                <c:pt idx="41">
                  <c:v>522.52800000000002</c:v>
                </c:pt>
                <c:pt idx="42">
                  <c:v>530.77200000000005</c:v>
                </c:pt>
                <c:pt idx="43">
                  <c:v>530.77200000000005</c:v>
                </c:pt>
                <c:pt idx="44">
                  <c:v>534.11800000000005</c:v>
                </c:pt>
                <c:pt idx="45">
                  <c:v>539.61400000000003</c:v>
                </c:pt>
                <c:pt idx="46">
                  <c:v>536.77</c:v>
                </c:pt>
                <c:pt idx="47">
                  <c:v>534.77200000000005</c:v>
                </c:pt>
                <c:pt idx="48">
                  <c:v>530.37599999999998</c:v>
                </c:pt>
                <c:pt idx="49">
                  <c:v>529.35599999999999</c:v>
                </c:pt>
                <c:pt idx="50">
                  <c:v>522.91600000000005</c:v>
                </c:pt>
                <c:pt idx="51">
                  <c:v>522.91600000000005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'National G'!$A$56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'National G'!$C$26:$BC$26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'National G'!$C$57:$BC$57</c:f>
              <c:numCache>
                <c:formatCode>#,##0.00</c:formatCode>
                <c:ptCount val="53"/>
                <c:pt idx="0">
                  <c:v>480</c:v>
                </c:pt>
                <c:pt idx="1">
                  <c:v>480</c:v>
                </c:pt>
                <c:pt idx="2">
                  <c:v>480</c:v>
                </c:pt>
                <c:pt idx="3">
                  <c:v>480</c:v>
                </c:pt>
                <c:pt idx="4">
                  <c:v>456</c:v>
                </c:pt>
                <c:pt idx="5">
                  <c:v>456</c:v>
                </c:pt>
                <c:pt idx="6">
                  <c:v>456</c:v>
                </c:pt>
                <c:pt idx="7">
                  <c:v>456</c:v>
                </c:pt>
                <c:pt idx="8">
                  <c:v>456</c:v>
                </c:pt>
                <c:pt idx="9">
                  <c:v>480</c:v>
                </c:pt>
                <c:pt idx="10">
                  <c:v>456</c:v>
                </c:pt>
                <c:pt idx="11">
                  <c:v>456</c:v>
                </c:pt>
                <c:pt idx="12">
                  <c:v>456</c:v>
                </c:pt>
                <c:pt idx="13">
                  <c:v>456</c:v>
                </c:pt>
                <c:pt idx="14">
                  <c:v>444</c:v>
                </c:pt>
                <c:pt idx="15">
                  <c:v>444</c:v>
                </c:pt>
                <c:pt idx="16">
                  <c:v>444</c:v>
                </c:pt>
                <c:pt idx="17">
                  <c:v>439</c:v>
                </c:pt>
                <c:pt idx="18">
                  <c:v>415</c:v>
                </c:pt>
                <c:pt idx="19">
                  <c:v>410</c:v>
                </c:pt>
                <c:pt idx="20">
                  <c:v>422</c:v>
                </c:pt>
                <c:pt idx="21">
                  <c:v>422</c:v>
                </c:pt>
                <c:pt idx="22">
                  <c:v>422</c:v>
                </c:pt>
                <c:pt idx="23">
                  <c:v>402</c:v>
                </c:pt>
                <c:pt idx="24">
                  <c:v>402</c:v>
                </c:pt>
                <c:pt idx="25">
                  <c:v>402</c:v>
                </c:pt>
                <c:pt idx="26">
                  <c:v>394</c:v>
                </c:pt>
                <c:pt idx="27">
                  <c:v>386</c:v>
                </c:pt>
                <c:pt idx="28">
                  <c:v>386</c:v>
                </c:pt>
                <c:pt idx="29">
                  <c:v>386</c:v>
                </c:pt>
                <c:pt idx="30">
                  <c:v>396</c:v>
                </c:pt>
                <c:pt idx="31">
                  <c:v>396</c:v>
                </c:pt>
                <c:pt idx="32">
                  <c:v>396</c:v>
                </c:pt>
                <c:pt idx="33">
                  <c:v>400</c:v>
                </c:pt>
                <c:pt idx="34">
                  <c:v>400</c:v>
                </c:pt>
                <c:pt idx="35">
                  <c:v>400</c:v>
                </c:pt>
                <c:pt idx="36">
                  <c:v>400</c:v>
                </c:pt>
                <c:pt idx="37">
                  <c:v>400</c:v>
                </c:pt>
                <c:pt idx="38">
                  <c:v>420</c:v>
                </c:pt>
                <c:pt idx="39">
                  <c:v>420</c:v>
                </c:pt>
                <c:pt idx="40">
                  <c:v>420</c:v>
                </c:pt>
                <c:pt idx="41">
                  <c:v>432</c:v>
                </c:pt>
                <c:pt idx="42">
                  <c:v>432</c:v>
                </c:pt>
                <c:pt idx="43">
                  <c:v>450</c:v>
                </c:pt>
                <c:pt idx="44">
                  <c:v>456</c:v>
                </c:pt>
                <c:pt idx="45">
                  <c:v>468</c:v>
                </c:pt>
                <c:pt idx="46">
                  <c:v>468</c:v>
                </c:pt>
                <c:pt idx="47">
                  <c:v>468</c:v>
                </c:pt>
                <c:pt idx="48">
                  <c:v>473</c:v>
                </c:pt>
                <c:pt idx="49">
                  <c:v>485</c:v>
                </c:pt>
                <c:pt idx="50">
                  <c:v>495</c:v>
                </c:pt>
                <c:pt idx="51">
                  <c:v>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140160"/>
        <c:axId val="164141696"/>
      </c:lineChart>
      <c:catAx>
        <c:axId val="16414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141696"/>
        <c:crossesAt val="250"/>
        <c:auto val="1"/>
        <c:lblAlgn val="ctr"/>
        <c:lblOffset val="100"/>
        <c:tickLblSkip val="2"/>
        <c:tickMarkSkip val="1"/>
        <c:noMultiLvlLbl val="0"/>
      </c:catAx>
      <c:valAx>
        <c:axId val="164141696"/>
        <c:scaling>
          <c:orientation val="minMax"/>
          <c:max val="949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€uro/100kg</a:t>
                </a:r>
              </a:p>
            </c:rich>
          </c:tx>
          <c:layout>
            <c:manualLayout>
              <c:xMode val="edge"/>
              <c:yMode val="edge"/>
              <c:x val="1.1188073490813648E-2"/>
              <c:y val="0.413278708181781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140160"/>
        <c:crosses val="autoZero"/>
        <c:crossBetween val="between"/>
        <c:majorUnit val="100"/>
        <c:minorUnit val="10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43272281364829396"/>
          <c:y val="0.19699401787974472"/>
          <c:w val="0.1006926614173228"/>
          <c:h val="0.221577201326991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Light lamb prices 2013
Esp, Ita, Ell and Por</a:t>
            </a:r>
          </a:p>
        </c:rich>
      </c:tx>
      <c:layout>
        <c:manualLayout>
          <c:xMode val="edge"/>
          <c:yMode val="edge"/>
          <c:x val="0.31326622572178475"/>
          <c:y val="3.236526906217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08588660208965"/>
          <c:y val="0.16680524961950469"/>
          <c:w val="0.86627687370645656"/>
          <c:h val="0.69460693498271364"/>
        </c:manualLayout>
      </c:layout>
      <c:lineChart>
        <c:grouping val="standard"/>
        <c:varyColors val="0"/>
        <c:ser>
          <c:idx val="0"/>
          <c:order val="0"/>
          <c:tx>
            <c:strRef>
              <c:f>'National G'!$A$32</c:f>
              <c:strCache>
                <c:ptCount val="1"/>
                <c:pt idx="0">
                  <c:v>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'National G'!$C$26:$BC$26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'National G'!$C$34:$BC$34</c:f>
              <c:numCache>
                <c:formatCode>#,##0.00</c:formatCode>
                <c:ptCount val="53"/>
                <c:pt idx="0">
                  <c:v>775.45</c:v>
                </c:pt>
                <c:pt idx="1">
                  <c:v>808.13</c:v>
                </c:pt>
                <c:pt idx="2">
                  <c:v>671.39</c:v>
                </c:pt>
                <c:pt idx="3">
                  <c:v>634.29999999999995</c:v>
                </c:pt>
                <c:pt idx="4">
                  <c:v>615.1</c:v>
                </c:pt>
                <c:pt idx="5">
                  <c:v>619.32000000000005</c:v>
                </c:pt>
                <c:pt idx="6">
                  <c:v>615.19000000000005</c:v>
                </c:pt>
                <c:pt idx="7">
                  <c:v>614.09</c:v>
                </c:pt>
                <c:pt idx="8">
                  <c:v>609.72</c:v>
                </c:pt>
                <c:pt idx="9">
                  <c:v>629.9</c:v>
                </c:pt>
                <c:pt idx="10">
                  <c:v>599.54</c:v>
                </c:pt>
                <c:pt idx="11">
                  <c:v>568.16999999999996</c:v>
                </c:pt>
                <c:pt idx="12">
                  <c:v>627.86</c:v>
                </c:pt>
                <c:pt idx="13">
                  <c:v>621.57000000000005</c:v>
                </c:pt>
                <c:pt idx="14">
                  <c:v>609.09</c:v>
                </c:pt>
                <c:pt idx="15">
                  <c:v>614.59</c:v>
                </c:pt>
                <c:pt idx="16">
                  <c:v>600.32000000000005</c:v>
                </c:pt>
                <c:pt idx="17">
                  <c:v>621.87</c:v>
                </c:pt>
                <c:pt idx="18">
                  <c:v>618.65</c:v>
                </c:pt>
                <c:pt idx="19">
                  <c:v>639.72</c:v>
                </c:pt>
                <c:pt idx="20">
                  <c:v>652.75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'National G'!$A$40</c:f>
              <c:strCache>
                <c:ptCount val="1"/>
                <c:pt idx="0">
                  <c:v>IT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'National G'!$C$26:$BC$26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'National G'!$C$42:$BC$42</c:f>
              <c:numCache>
                <c:formatCode>#,##0.00</c:formatCode>
                <c:ptCount val="53"/>
                <c:pt idx="0">
                  <c:v>612.16999999999996</c:v>
                </c:pt>
                <c:pt idx="1">
                  <c:v>612.16999999999996</c:v>
                </c:pt>
                <c:pt idx="2">
                  <c:v>611.54999999999995</c:v>
                </c:pt>
                <c:pt idx="3">
                  <c:v>611.54999999999995</c:v>
                </c:pt>
                <c:pt idx="4">
                  <c:v>612.79999999999995</c:v>
                </c:pt>
                <c:pt idx="5">
                  <c:v>612.79999999999995</c:v>
                </c:pt>
                <c:pt idx="6">
                  <c:v>611.27</c:v>
                </c:pt>
                <c:pt idx="7">
                  <c:v>611.27</c:v>
                </c:pt>
                <c:pt idx="8">
                  <c:v>610.73</c:v>
                </c:pt>
                <c:pt idx="9">
                  <c:v>610.73</c:v>
                </c:pt>
                <c:pt idx="10">
                  <c:v>586.20000000000005</c:v>
                </c:pt>
                <c:pt idx="11">
                  <c:v>694.23</c:v>
                </c:pt>
                <c:pt idx="12">
                  <c:v>704.25</c:v>
                </c:pt>
                <c:pt idx="13">
                  <c:v>657.12</c:v>
                </c:pt>
                <c:pt idx="14">
                  <c:v>579.09</c:v>
                </c:pt>
                <c:pt idx="15">
                  <c:v>565.44000000000005</c:v>
                </c:pt>
                <c:pt idx="16">
                  <c:v>560.41</c:v>
                </c:pt>
                <c:pt idx="17">
                  <c:v>557.38</c:v>
                </c:pt>
                <c:pt idx="18">
                  <c:v>564.34</c:v>
                </c:pt>
                <c:pt idx="19">
                  <c:v>596.15</c:v>
                </c:pt>
                <c:pt idx="20">
                  <c:v>590.94000000000005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'National G'!$A$48</c:f>
              <c:strCache>
                <c:ptCount val="1"/>
                <c:pt idx="0">
                  <c:v>GR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'National G'!$C$26:$BC$26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'National G'!$C$50:$BC$50</c:f>
              <c:numCache>
                <c:formatCode>#,##0.00</c:formatCode>
                <c:ptCount val="53"/>
                <c:pt idx="0">
                  <c:v>526.31799999999998</c:v>
                </c:pt>
                <c:pt idx="1">
                  <c:v>526.31799999999998</c:v>
                </c:pt>
                <c:pt idx="2">
                  <c:v>487.05599999999998</c:v>
                </c:pt>
                <c:pt idx="3">
                  <c:v>479.10599999999999</c:v>
                </c:pt>
                <c:pt idx="4">
                  <c:v>452.77</c:v>
                </c:pt>
                <c:pt idx="5">
                  <c:v>462.44</c:v>
                </c:pt>
                <c:pt idx="6">
                  <c:v>459.678</c:v>
                </c:pt>
                <c:pt idx="7">
                  <c:v>450.61799999999999</c:v>
                </c:pt>
                <c:pt idx="8">
                  <c:v>444.15</c:v>
                </c:pt>
                <c:pt idx="9">
                  <c:v>440.87400000000002</c:v>
                </c:pt>
                <c:pt idx="10">
                  <c:v>442.33800000000002</c:v>
                </c:pt>
                <c:pt idx="11">
                  <c:v>443.08199999999999</c:v>
                </c:pt>
                <c:pt idx="12">
                  <c:v>445.83</c:v>
                </c:pt>
                <c:pt idx="13">
                  <c:v>452.24400000000003</c:v>
                </c:pt>
                <c:pt idx="14">
                  <c:v>471.512</c:v>
                </c:pt>
                <c:pt idx="15">
                  <c:v>480.27</c:v>
                </c:pt>
                <c:pt idx="16">
                  <c:v>515.11599999999999</c:v>
                </c:pt>
                <c:pt idx="17">
                  <c:v>536.68600000000004</c:v>
                </c:pt>
                <c:pt idx="18">
                  <c:v>515.21199999999999</c:v>
                </c:pt>
                <c:pt idx="19">
                  <c:v>495.762</c:v>
                </c:pt>
                <c:pt idx="20">
                  <c:v>484.464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'National G'!$A$56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'National G'!$C$26:$BC$26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'National G'!$C$58:$BC$58</c:f>
              <c:numCache>
                <c:formatCode>#,##0.00</c:formatCode>
                <c:ptCount val="53"/>
                <c:pt idx="0">
                  <c:v>495</c:v>
                </c:pt>
                <c:pt idx="1">
                  <c:v>470</c:v>
                </c:pt>
                <c:pt idx="2">
                  <c:v>446</c:v>
                </c:pt>
                <c:pt idx="3">
                  <c:v>426</c:v>
                </c:pt>
                <c:pt idx="4">
                  <c:v>426</c:v>
                </c:pt>
                <c:pt idx="5">
                  <c:v>436</c:v>
                </c:pt>
                <c:pt idx="6">
                  <c:v>436</c:v>
                </c:pt>
                <c:pt idx="7">
                  <c:v>412</c:v>
                </c:pt>
                <c:pt idx="8">
                  <c:v>414</c:v>
                </c:pt>
                <c:pt idx="9">
                  <c:v>414</c:v>
                </c:pt>
                <c:pt idx="10">
                  <c:v>414</c:v>
                </c:pt>
                <c:pt idx="11">
                  <c:v>426</c:v>
                </c:pt>
                <c:pt idx="12">
                  <c:v>431</c:v>
                </c:pt>
                <c:pt idx="13">
                  <c:v>439</c:v>
                </c:pt>
                <c:pt idx="14">
                  <c:v>427</c:v>
                </c:pt>
                <c:pt idx="15">
                  <c:v>427</c:v>
                </c:pt>
                <c:pt idx="16">
                  <c:v>427</c:v>
                </c:pt>
                <c:pt idx="17">
                  <c:v>427</c:v>
                </c:pt>
                <c:pt idx="18">
                  <c:v>397</c:v>
                </c:pt>
                <c:pt idx="19">
                  <c:v>397</c:v>
                </c:pt>
                <c:pt idx="20">
                  <c:v>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143296"/>
        <c:axId val="167144832"/>
      </c:lineChart>
      <c:catAx>
        <c:axId val="16714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144832"/>
        <c:crossesAt val="250"/>
        <c:auto val="1"/>
        <c:lblAlgn val="ctr"/>
        <c:lblOffset val="100"/>
        <c:tickLblSkip val="2"/>
        <c:tickMarkSkip val="1"/>
        <c:noMultiLvlLbl val="0"/>
      </c:catAx>
      <c:valAx>
        <c:axId val="167144832"/>
        <c:scaling>
          <c:orientation val="minMax"/>
          <c:max val="949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€uro/100kg</a:t>
                </a:r>
              </a:p>
            </c:rich>
          </c:tx>
          <c:layout>
            <c:manualLayout>
              <c:xMode val="edge"/>
              <c:yMode val="edge"/>
              <c:x val="1.1188073490813648E-2"/>
              <c:y val="0.413278708181781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143296"/>
        <c:crosses val="autoZero"/>
        <c:crossBetween val="between"/>
        <c:majorUnit val="100"/>
        <c:minorUnit val="10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43272281364829396"/>
          <c:y val="0.19699401787974472"/>
          <c:w val="0.1006926614173228"/>
          <c:h val="0.221577201326991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Heavy Lamb prices in the EU
2008</a:t>
            </a:r>
          </a:p>
        </c:rich>
      </c:tx>
      <c:layout>
        <c:manualLayout>
          <c:xMode val="edge"/>
          <c:yMode val="edge"/>
          <c:x val="0.27181208053691275"/>
          <c:y val="4.7794117647058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15436241610737E-2"/>
          <c:y val="0.13970588235294118"/>
          <c:w val="0.88422818791946312"/>
          <c:h val="0.74632352941176472"/>
        </c:manualLayout>
      </c:layout>
      <c:lineChart>
        <c:grouping val="standard"/>
        <c:varyColors val="0"/>
        <c:ser>
          <c:idx val="0"/>
          <c:order val="0"/>
          <c:tx>
            <c:strRef>
              <c:f>'2008'!$A$43</c:f>
              <c:strCache>
                <c:ptCount val="1"/>
                <c:pt idx="0">
                  <c:v>EU Heavy lambs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'2008'!$C$43:$BB$43</c:f>
              <c:numCache>
                <c:formatCode>#,##0.00</c:formatCode>
                <c:ptCount val="52"/>
                <c:pt idx="0">
                  <c:v>356.19310000000002</c:v>
                </c:pt>
                <c:pt idx="1">
                  <c:v>355.65270000000004</c:v>
                </c:pt>
                <c:pt idx="2">
                  <c:v>356.71</c:v>
                </c:pt>
                <c:pt idx="3">
                  <c:v>357.75260000000003</c:v>
                </c:pt>
                <c:pt idx="4">
                  <c:v>361.00210000000004</c:v>
                </c:pt>
                <c:pt idx="5">
                  <c:v>373.28680000000003</c:v>
                </c:pt>
                <c:pt idx="6">
                  <c:v>378.4556</c:v>
                </c:pt>
                <c:pt idx="7">
                  <c:v>379.23380000000003</c:v>
                </c:pt>
                <c:pt idx="8">
                  <c:v>381.4323</c:v>
                </c:pt>
                <c:pt idx="9">
                  <c:v>385.53020000000004</c:v>
                </c:pt>
                <c:pt idx="10">
                  <c:v>402.33790000000005</c:v>
                </c:pt>
                <c:pt idx="11">
                  <c:v>409.62730000000005</c:v>
                </c:pt>
                <c:pt idx="12">
                  <c:v>412.69450000000001</c:v>
                </c:pt>
                <c:pt idx="13">
                  <c:v>419.8723</c:v>
                </c:pt>
                <c:pt idx="14">
                  <c:v>406.45260000000002</c:v>
                </c:pt>
                <c:pt idx="15">
                  <c:v>402.43620000000004</c:v>
                </c:pt>
                <c:pt idx="16">
                  <c:v>397.86250000000001</c:v>
                </c:pt>
                <c:pt idx="17">
                  <c:v>404.95609999999999</c:v>
                </c:pt>
                <c:pt idx="18">
                  <c:v>425.66040000000004</c:v>
                </c:pt>
                <c:pt idx="19">
                  <c:v>433.48650000000004</c:v>
                </c:pt>
                <c:pt idx="20">
                  <c:v>457.2253</c:v>
                </c:pt>
                <c:pt idx="21">
                  <c:v>457.34140000000002</c:v>
                </c:pt>
                <c:pt idx="22">
                  <c:v>425.5265</c:v>
                </c:pt>
                <c:pt idx="23">
                  <c:v>421.52379999999999</c:v>
                </c:pt>
                <c:pt idx="24">
                  <c:v>427.36260000000004</c:v>
                </c:pt>
                <c:pt idx="25">
                  <c:v>407.0077</c:v>
                </c:pt>
                <c:pt idx="26">
                  <c:v>393.34550000000002</c:v>
                </c:pt>
                <c:pt idx="27">
                  <c:v>386.80630000000002</c:v>
                </c:pt>
                <c:pt idx="28">
                  <c:v>384.96430000000004</c:v>
                </c:pt>
                <c:pt idx="29">
                  <c:v>387.88510000000002</c:v>
                </c:pt>
                <c:pt idx="30">
                  <c:v>384.13839999999999</c:v>
                </c:pt>
                <c:pt idx="31">
                  <c:v>374.11310000000003</c:v>
                </c:pt>
                <c:pt idx="32">
                  <c:v>382.30600000000004</c:v>
                </c:pt>
                <c:pt idx="33">
                  <c:v>388.05400000000003</c:v>
                </c:pt>
                <c:pt idx="34">
                  <c:v>388.60920000000004</c:v>
                </c:pt>
                <c:pt idx="35">
                  <c:v>386.32890000000003</c:v>
                </c:pt>
                <c:pt idx="36">
                  <c:v>391.69400000000002</c:v>
                </c:pt>
                <c:pt idx="37">
                  <c:v>390.4085</c:v>
                </c:pt>
                <c:pt idx="38">
                  <c:v>390.98040000000003</c:v>
                </c:pt>
                <c:pt idx="39">
                  <c:v>390.80440000000004</c:v>
                </c:pt>
                <c:pt idx="40">
                  <c:v>385.52199999999999</c:v>
                </c:pt>
                <c:pt idx="41">
                  <c:v>383.21440000000001</c:v>
                </c:pt>
                <c:pt idx="42">
                  <c:v>381.62940000000003</c:v>
                </c:pt>
                <c:pt idx="43">
                  <c:v>380.83610000000004</c:v>
                </c:pt>
                <c:pt idx="44">
                  <c:v>383.84640000000002</c:v>
                </c:pt>
                <c:pt idx="45">
                  <c:v>374.52820000000003</c:v>
                </c:pt>
                <c:pt idx="46">
                  <c:v>376.72380000000004</c:v>
                </c:pt>
                <c:pt idx="47">
                  <c:v>377.3526</c:v>
                </c:pt>
                <c:pt idx="48">
                  <c:v>381.00620000000004</c:v>
                </c:pt>
                <c:pt idx="49">
                  <c:v>382.52610000000004</c:v>
                </c:pt>
                <c:pt idx="50">
                  <c:v>377.06290000000001</c:v>
                </c:pt>
                <c:pt idx="51">
                  <c:v>374.76249999999999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'2008'!$A$44</c:f>
              <c:strCache>
                <c:ptCount val="1"/>
                <c:pt idx="0">
                  <c:v>maximum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'2008'!$C$44:$BB$44</c:f>
              <c:numCache>
                <c:formatCode>#,##0.00</c:formatCode>
                <c:ptCount val="52"/>
                <c:pt idx="0">
                  <c:v>571</c:v>
                </c:pt>
                <c:pt idx="1">
                  <c:v>571</c:v>
                </c:pt>
                <c:pt idx="2">
                  <c:v>569</c:v>
                </c:pt>
                <c:pt idx="3">
                  <c:v>550</c:v>
                </c:pt>
                <c:pt idx="4">
                  <c:v>542</c:v>
                </c:pt>
                <c:pt idx="5">
                  <c:v>538</c:v>
                </c:pt>
                <c:pt idx="6">
                  <c:v>537</c:v>
                </c:pt>
                <c:pt idx="7">
                  <c:v>539</c:v>
                </c:pt>
                <c:pt idx="8">
                  <c:v>539</c:v>
                </c:pt>
                <c:pt idx="9">
                  <c:v>548</c:v>
                </c:pt>
                <c:pt idx="10">
                  <c:v>567</c:v>
                </c:pt>
                <c:pt idx="11">
                  <c:v>569</c:v>
                </c:pt>
                <c:pt idx="12">
                  <c:v>572</c:v>
                </c:pt>
                <c:pt idx="13">
                  <c:v>568</c:v>
                </c:pt>
                <c:pt idx="14">
                  <c:v>563</c:v>
                </c:pt>
                <c:pt idx="15">
                  <c:v>557</c:v>
                </c:pt>
                <c:pt idx="16">
                  <c:v>551</c:v>
                </c:pt>
                <c:pt idx="17">
                  <c:v>550</c:v>
                </c:pt>
                <c:pt idx="18">
                  <c:v>552</c:v>
                </c:pt>
                <c:pt idx="19">
                  <c:v>554</c:v>
                </c:pt>
                <c:pt idx="20">
                  <c:v>554</c:v>
                </c:pt>
                <c:pt idx="21">
                  <c:v>551</c:v>
                </c:pt>
                <c:pt idx="22">
                  <c:v>544</c:v>
                </c:pt>
                <c:pt idx="23">
                  <c:v>541</c:v>
                </c:pt>
                <c:pt idx="24">
                  <c:v>543</c:v>
                </c:pt>
                <c:pt idx="25">
                  <c:v>548</c:v>
                </c:pt>
                <c:pt idx="26">
                  <c:v>553</c:v>
                </c:pt>
                <c:pt idx="27">
                  <c:v>559</c:v>
                </c:pt>
                <c:pt idx="28">
                  <c:v>565</c:v>
                </c:pt>
                <c:pt idx="29">
                  <c:v>570</c:v>
                </c:pt>
                <c:pt idx="30">
                  <c:v>569</c:v>
                </c:pt>
                <c:pt idx="31">
                  <c:v>568</c:v>
                </c:pt>
                <c:pt idx="32">
                  <c:v>568</c:v>
                </c:pt>
                <c:pt idx="33">
                  <c:v>568</c:v>
                </c:pt>
                <c:pt idx="34">
                  <c:v>568</c:v>
                </c:pt>
                <c:pt idx="35">
                  <c:v>570</c:v>
                </c:pt>
                <c:pt idx="36">
                  <c:v>570</c:v>
                </c:pt>
                <c:pt idx="37">
                  <c:v>599.38</c:v>
                </c:pt>
                <c:pt idx="38">
                  <c:v>577.55999999999995</c:v>
                </c:pt>
                <c:pt idx="39">
                  <c:v>585.54</c:v>
                </c:pt>
                <c:pt idx="40">
                  <c:v>591.41</c:v>
                </c:pt>
                <c:pt idx="41">
                  <c:v>598.29</c:v>
                </c:pt>
                <c:pt idx="42">
                  <c:v>616.49</c:v>
                </c:pt>
                <c:pt idx="43">
                  <c:v>633.19000000000005</c:v>
                </c:pt>
                <c:pt idx="44">
                  <c:v>649.83000000000004</c:v>
                </c:pt>
                <c:pt idx="45">
                  <c:v>660.52</c:v>
                </c:pt>
                <c:pt idx="46">
                  <c:v>662.2</c:v>
                </c:pt>
                <c:pt idx="47">
                  <c:v>655.27</c:v>
                </c:pt>
                <c:pt idx="48">
                  <c:v>636.84</c:v>
                </c:pt>
                <c:pt idx="49">
                  <c:v>617.35</c:v>
                </c:pt>
                <c:pt idx="50">
                  <c:v>612.38</c:v>
                </c:pt>
                <c:pt idx="51">
                  <c:v>612.38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'2008'!$A$45</c:f>
              <c:strCache>
                <c:ptCount val="1"/>
                <c:pt idx="0">
                  <c:v>minimum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val>
            <c:numRef>
              <c:f>'2008'!$C$45:$BB$45</c:f>
              <c:numCache>
                <c:formatCode>#,##0.00</c:formatCode>
                <c:ptCount val="52"/>
                <c:pt idx="0">
                  <c:v>180.78730000000002</c:v>
                </c:pt>
                <c:pt idx="1">
                  <c:v>178.74890000000002</c:v>
                </c:pt>
                <c:pt idx="2">
                  <c:v>173.3109</c:v>
                </c:pt>
                <c:pt idx="3">
                  <c:v>169.87520000000001</c:v>
                </c:pt>
                <c:pt idx="4">
                  <c:v>171.68700000000001</c:v>
                </c:pt>
                <c:pt idx="5">
                  <c:v>174.5684</c:v>
                </c:pt>
                <c:pt idx="6">
                  <c:v>175.17410000000001</c:v>
                </c:pt>
                <c:pt idx="7">
                  <c:v>174.9624</c:v>
                </c:pt>
                <c:pt idx="8">
                  <c:v>173.7175</c:v>
                </c:pt>
                <c:pt idx="9">
                  <c:v>171.72910000000002</c:v>
                </c:pt>
                <c:pt idx="10">
                  <c:v>172.68290000000002</c:v>
                </c:pt>
                <c:pt idx="11">
                  <c:v>179.7011</c:v>
                </c:pt>
                <c:pt idx="12">
                  <c:v>188.87040000000002</c:v>
                </c:pt>
                <c:pt idx="13">
                  <c:v>188.911</c:v>
                </c:pt>
                <c:pt idx="14">
                  <c:v>191.76510000000002</c:v>
                </c:pt>
                <c:pt idx="15">
                  <c:v>180.14020000000002</c:v>
                </c:pt>
                <c:pt idx="16">
                  <c:v>181.9862</c:v>
                </c:pt>
                <c:pt idx="17">
                  <c:v>172.50210000000001</c:v>
                </c:pt>
                <c:pt idx="18">
                  <c:v>177.2766</c:v>
                </c:pt>
                <c:pt idx="19">
                  <c:v>188.357</c:v>
                </c:pt>
                <c:pt idx="20">
                  <c:v>257.35700000000003</c:v>
                </c:pt>
                <c:pt idx="21">
                  <c:v>288.75630000000001</c:v>
                </c:pt>
                <c:pt idx="22">
                  <c:v>190.25410000000002</c:v>
                </c:pt>
                <c:pt idx="23">
                  <c:v>174.57859999999999</c:v>
                </c:pt>
                <c:pt idx="24">
                  <c:v>212.66070000000002</c:v>
                </c:pt>
                <c:pt idx="25">
                  <c:v>180.38920000000002</c:v>
                </c:pt>
                <c:pt idx="26">
                  <c:v>159.61880000000002</c:v>
                </c:pt>
                <c:pt idx="27">
                  <c:v>186.38390000000001</c:v>
                </c:pt>
                <c:pt idx="28">
                  <c:v>184.387</c:v>
                </c:pt>
                <c:pt idx="29">
                  <c:v>187.15380000000002</c:v>
                </c:pt>
                <c:pt idx="30">
                  <c:v>201.74790000000002</c:v>
                </c:pt>
                <c:pt idx="31">
                  <c:v>194.0848</c:v>
                </c:pt>
                <c:pt idx="32">
                  <c:v>193.15560000000002</c:v>
                </c:pt>
                <c:pt idx="33">
                  <c:v>193.84620000000001</c:v>
                </c:pt>
                <c:pt idx="34">
                  <c:v>193.232</c:v>
                </c:pt>
                <c:pt idx="35">
                  <c:v>189.53800000000001</c:v>
                </c:pt>
                <c:pt idx="36">
                  <c:v>194.9033</c:v>
                </c:pt>
                <c:pt idx="37">
                  <c:v>184.3913</c:v>
                </c:pt>
                <c:pt idx="38">
                  <c:v>183.596</c:v>
                </c:pt>
                <c:pt idx="39">
                  <c:v>177.21520000000001</c:v>
                </c:pt>
                <c:pt idx="40">
                  <c:v>178.4863</c:v>
                </c:pt>
                <c:pt idx="41">
                  <c:v>182.16300000000001</c:v>
                </c:pt>
                <c:pt idx="42">
                  <c:v>205.44330000000002</c:v>
                </c:pt>
                <c:pt idx="43">
                  <c:v>199.5565</c:v>
                </c:pt>
                <c:pt idx="44">
                  <c:v>196.4965</c:v>
                </c:pt>
                <c:pt idx="45">
                  <c:v>180.7259</c:v>
                </c:pt>
                <c:pt idx="46">
                  <c:v>187.23180000000002</c:v>
                </c:pt>
                <c:pt idx="47">
                  <c:v>172.97800000000001</c:v>
                </c:pt>
                <c:pt idx="48">
                  <c:v>203.48760000000001</c:v>
                </c:pt>
                <c:pt idx="49">
                  <c:v>200.4297</c:v>
                </c:pt>
                <c:pt idx="50">
                  <c:v>198.11270000000002</c:v>
                </c:pt>
                <c:pt idx="51">
                  <c:v>197.25140000000002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861376"/>
        <c:axId val="177863680"/>
      </c:lineChart>
      <c:catAx>
        <c:axId val="17786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863680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77863680"/>
        <c:scaling>
          <c:orientation val="minMax"/>
          <c:max val="1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€uro/100kg</a:t>
                </a:r>
              </a:p>
            </c:rich>
          </c:tx>
          <c:layout>
            <c:manualLayout>
              <c:xMode val="edge"/>
              <c:yMode val="edge"/>
              <c:x val="8.389261744966443E-3"/>
              <c:y val="0.38602941176470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861376"/>
        <c:crosses val="autoZero"/>
        <c:crossBetween val="between"/>
        <c:majorUnit val="300"/>
        <c:minorUnit val="20"/>
      </c:valAx>
      <c:spPr>
        <a:solidFill>
          <a:srgbClr val="FFFFCC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0369127516778527"/>
          <c:y val="5.8823529411764705E-2"/>
          <c:w val="0.99328859060402686"/>
          <c:h val="0.272058823529411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Light Lamb prices in the EU
2008
</a:t>
            </a:r>
          </a:p>
        </c:rich>
      </c:tx>
      <c:layout>
        <c:manualLayout>
          <c:xMode val="edge"/>
          <c:yMode val="edge"/>
          <c:x val="0.2806724453560952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20176618448512"/>
          <c:y val="0.13011152416356878"/>
          <c:w val="0.87731164432743924"/>
          <c:h val="0.75464684014869887"/>
        </c:manualLayout>
      </c:layout>
      <c:lineChart>
        <c:grouping val="standard"/>
        <c:varyColors val="0"/>
        <c:ser>
          <c:idx val="0"/>
          <c:order val="0"/>
          <c:tx>
            <c:strRef>
              <c:f>'2008'!$A$49</c:f>
              <c:strCache>
                <c:ptCount val="1"/>
                <c:pt idx="0">
                  <c:v>Light lambs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'2008'!$C$49:$BB$49</c:f>
              <c:numCache>
                <c:formatCode>#,##0.00</c:formatCode>
                <c:ptCount val="52"/>
                <c:pt idx="0">
                  <c:v>686.2672</c:v>
                </c:pt>
                <c:pt idx="1">
                  <c:v>664.86160000000007</c:v>
                </c:pt>
                <c:pt idx="2">
                  <c:v>653.11570000000006</c:v>
                </c:pt>
                <c:pt idx="3">
                  <c:v>585.30730000000005</c:v>
                </c:pt>
                <c:pt idx="4">
                  <c:v>551.19670000000008</c:v>
                </c:pt>
                <c:pt idx="5">
                  <c:v>546.35410000000002</c:v>
                </c:pt>
                <c:pt idx="6">
                  <c:v>558.00160000000005</c:v>
                </c:pt>
                <c:pt idx="7">
                  <c:v>560.98829999999998</c:v>
                </c:pt>
                <c:pt idx="8">
                  <c:v>569.21580000000006</c:v>
                </c:pt>
                <c:pt idx="9">
                  <c:v>569.50030000000004</c:v>
                </c:pt>
                <c:pt idx="10">
                  <c:v>591.60180000000003</c:v>
                </c:pt>
                <c:pt idx="11">
                  <c:v>584.31600000000003</c:v>
                </c:pt>
                <c:pt idx="12">
                  <c:v>567.51310000000001</c:v>
                </c:pt>
                <c:pt idx="13">
                  <c:v>534.05690000000004</c:v>
                </c:pt>
                <c:pt idx="14">
                  <c:v>536.90940000000001</c:v>
                </c:pt>
                <c:pt idx="15">
                  <c:v>534.93450000000007</c:v>
                </c:pt>
                <c:pt idx="16">
                  <c:v>523.53390000000002</c:v>
                </c:pt>
                <c:pt idx="17">
                  <c:v>503.61190000000005</c:v>
                </c:pt>
                <c:pt idx="18">
                  <c:v>506.22270000000003</c:v>
                </c:pt>
                <c:pt idx="19">
                  <c:v>507.98440000000005</c:v>
                </c:pt>
                <c:pt idx="20">
                  <c:v>510.3621</c:v>
                </c:pt>
                <c:pt idx="21">
                  <c:v>509.54570000000001</c:v>
                </c:pt>
                <c:pt idx="22">
                  <c:v>521.82619999999997</c:v>
                </c:pt>
                <c:pt idx="23">
                  <c:v>523.07910000000004</c:v>
                </c:pt>
                <c:pt idx="24">
                  <c:v>531.47140000000002</c:v>
                </c:pt>
                <c:pt idx="25">
                  <c:v>531.50900000000001</c:v>
                </c:pt>
                <c:pt idx="26">
                  <c:v>530.8877</c:v>
                </c:pt>
                <c:pt idx="27">
                  <c:v>570.39250000000004</c:v>
                </c:pt>
                <c:pt idx="28">
                  <c:v>582.17349999999999</c:v>
                </c:pt>
                <c:pt idx="29">
                  <c:v>588.7133</c:v>
                </c:pt>
                <c:pt idx="30">
                  <c:v>592.27769999999998</c:v>
                </c:pt>
                <c:pt idx="31">
                  <c:v>595.02780000000007</c:v>
                </c:pt>
                <c:pt idx="32">
                  <c:v>592.25459999999998</c:v>
                </c:pt>
                <c:pt idx="33">
                  <c:v>598.13670000000002</c:v>
                </c:pt>
                <c:pt idx="34">
                  <c:v>622.55600000000004</c:v>
                </c:pt>
                <c:pt idx="35">
                  <c:v>626.6146</c:v>
                </c:pt>
                <c:pt idx="36">
                  <c:v>644.8152</c:v>
                </c:pt>
                <c:pt idx="37">
                  <c:v>645.76560000000006</c:v>
                </c:pt>
                <c:pt idx="38">
                  <c:v>663.40610000000004</c:v>
                </c:pt>
                <c:pt idx="39">
                  <c:v>681.18430000000001</c:v>
                </c:pt>
                <c:pt idx="40">
                  <c:v>675.30849999999998</c:v>
                </c:pt>
                <c:pt idx="41">
                  <c:v>685.36630000000002</c:v>
                </c:pt>
                <c:pt idx="42">
                  <c:v>681.58339999999998</c:v>
                </c:pt>
                <c:pt idx="43">
                  <c:v>714.54910000000007</c:v>
                </c:pt>
                <c:pt idx="44">
                  <c:v>740.73249999999996</c:v>
                </c:pt>
                <c:pt idx="45">
                  <c:v>751.45410000000004</c:v>
                </c:pt>
                <c:pt idx="46">
                  <c:v>739.25710000000004</c:v>
                </c:pt>
                <c:pt idx="47">
                  <c:v>734.17410000000007</c:v>
                </c:pt>
                <c:pt idx="48">
                  <c:v>718.04390000000001</c:v>
                </c:pt>
                <c:pt idx="49">
                  <c:v>706.70749999999998</c:v>
                </c:pt>
                <c:pt idx="50">
                  <c:v>705.42460000000005</c:v>
                </c:pt>
                <c:pt idx="51">
                  <c:v>709.12610000000006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'2008'!$A$44</c:f>
              <c:strCache>
                <c:ptCount val="1"/>
                <c:pt idx="0">
                  <c:v>maximum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'2008'!$C$50:$BB$50</c:f>
              <c:numCache>
                <c:formatCode>#,##0.00</c:formatCode>
                <c:ptCount val="52"/>
                <c:pt idx="0">
                  <c:v>772.79</c:v>
                </c:pt>
                <c:pt idx="1">
                  <c:v>738.9</c:v>
                </c:pt>
                <c:pt idx="2">
                  <c:v>725.39</c:v>
                </c:pt>
                <c:pt idx="3">
                  <c:v>721.92</c:v>
                </c:pt>
                <c:pt idx="4">
                  <c:v>606.54999999999995</c:v>
                </c:pt>
                <c:pt idx="5">
                  <c:v>602.35450000000003</c:v>
                </c:pt>
                <c:pt idx="6">
                  <c:v>613.47</c:v>
                </c:pt>
                <c:pt idx="7">
                  <c:v>613.04999999999995</c:v>
                </c:pt>
                <c:pt idx="8">
                  <c:v>628.95000000000005</c:v>
                </c:pt>
                <c:pt idx="9">
                  <c:v>640.37</c:v>
                </c:pt>
                <c:pt idx="10">
                  <c:v>748.79</c:v>
                </c:pt>
                <c:pt idx="11">
                  <c:v>739.79</c:v>
                </c:pt>
                <c:pt idx="12">
                  <c:v>668.54</c:v>
                </c:pt>
                <c:pt idx="13">
                  <c:v>600.36</c:v>
                </c:pt>
                <c:pt idx="14">
                  <c:v>601.48810000000003</c:v>
                </c:pt>
                <c:pt idx="15">
                  <c:v>559.49</c:v>
                </c:pt>
                <c:pt idx="16">
                  <c:v>542.30999999999995</c:v>
                </c:pt>
                <c:pt idx="17">
                  <c:v>532.45000000000005</c:v>
                </c:pt>
                <c:pt idx="18">
                  <c:v>570.1</c:v>
                </c:pt>
                <c:pt idx="19">
                  <c:v>606.67999999999995</c:v>
                </c:pt>
                <c:pt idx="20">
                  <c:v>551.15</c:v>
                </c:pt>
                <c:pt idx="21">
                  <c:v>549.1</c:v>
                </c:pt>
                <c:pt idx="22">
                  <c:v>612.22</c:v>
                </c:pt>
                <c:pt idx="23">
                  <c:v>614.22</c:v>
                </c:pt>
                <c:pt idx="24">
                  <c:v>618.48</c:v>
                </c:pt>
                <c:pt idx="25">
                  <c:v>618.79999999999995</c:v>
                </c:pt>
                <c:pt idx="26">
                  <c:v>598.66999999999996</c:v>
                </c:pt>
                <c:pt idx="27">
                  <c:v>598.11</c:v>
                </c:pt>
                <c:pt idx="28">
                  <c:v>622.91999999999996</c:v>
                </c:pt>
                <c:pt idx="29">
                  <c:v>622.91999999999996</c:v>
                </c:pt>
                <c:pt idx="30">
                  <c:v>622.91999999999996</c:v>
                </c:pt>
                <c:pt idx="31">
                  <c:v>622.91999999999996</c:v>
                </c:pt>
                <c:pt idx="32">
                  <c:v>622.91999999999996</c:v>
                </c:pt>
                <c:pt idx="33">
                  <c:v>622.91999999999996</c:v>
                </c:pt>
                <c:pt idx="34">
                  <c:v>661.74</c:v>
                </c:pt>
                <c:pt idx="35">
                  <c:v>673.89</c:v>
                </c:pt>
                <c:pt idx="36">
                  <c:v>687.34</c:v>
                </c:pt>
                <c:pt idx="37">
                  <c:v>681.95</c:v>
                </c:pt>
                <c:pt idx="38">
                  <c:v>711.51</c:v>
                </c:pt>
                <c:pt idx="39">
                  <c:v>746.54</c:v>
                </c:pt>
                <c:pt idx="40">
                  <c:v>759.19</c:v>
                </c:pt>
                <c:pt idx="41">
                  <c:v>757.16</c:v>
                </c:pt>
                <c:pt idx="42">
                  <c:v>757.16</c:v>
                </c:pt>
                <c:pt idx="43">
                  <c:v>820.52</c:v>
                </c:pt>
                <c:pt idx="44">
                  <c:v>872.77</c:v>
                </c:pt>
                <c:pt idx="45">
                  <c:v>896.08</c:v>
                </c:pt>
                <c:pt idx="46">
                  <c:v>898.25</c:v>
                </c:pt>
                <c:pt idx="47">
                  <c:v>890.71</c:v>
                </c:pt>
                <c:pt idx="48">
                  <c:v>871.62</c:v>
                </c:pt>
                <c:pt idx="49">
                  <c:v>852.75</c:v>
                </c:pt>
                <c:pt idx="50">
                  <c:v>844.46</c:v>
                </c:pt>
                <c:pt idx="51">
                  <c:v>841.76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'2008'!$A$51</c:f>
              <c:strCache>
                <c:ptCount val="1"/>
                <c:pt idx="0">
                  <c:v>minimum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val>
            <c:numRef>
              <c:f>'2008'!$C$51:$BB$51</c:f>
              <c:numCache>
                <c:formatCode>#,##0.00</c:formatCode>
                <c:ptCount val="52"/>
                <c:pt idx="0">
                  <c:v>384</c:v>
                </c:pt>
                <c:pt idx="1">
                  <c:v>396.08</c:v>
                </c:pt>
                <c:pt idx="2">
                  <c:v>402.41</c:v>
                </c:pt>
                <c:pt idx="3">
                  <c:v>412</c:v>
                </c:pt>
                <c:pt idx="4">
                  <c:v>396</c:v>
                </c:pt>
                <c:pt idx="5">
                  <c:v>383.39</c:v>
                </c:pt>
                <c:pt idx="6">
                  <c:v>396</c:v>
                </c:pt>
                <c:pt idx="7">
                  <c:v>396</c:v>
                </c:pt>
                <c:pt idx="8">
                  <c:v>396</c:v>
                </c:pt>
                <c:pt idx="9">
                  <c:v>396</c:v>
                </c:pt>
                <c:pt idx="10">
                  <c:v>420</c:v>
                </c:pt>
                <c:pt idx="11">
                  <c:v>392.62</c:v>
                </c:pt>
                <c:pt idx="12">
                  <c:v>424</c:v>
                </c:pt>
                <c:pt idx="13">
                  <c:v>418</c:v>
                </c:pt>
                <c:pt idx="14">
                  <c:v>416</c:v>
                </c:pt>
                <c:pt idx="15">
                  <c:v>401.48080000000004</c:v>
                </c:pt>
                <c:pt idx="16">
                  <c:v>368.84440000000001</c:v>
                </c:pt>
                <c:pt idx="17">
                  <c:v>369.8</c:v>
                </c:pt>
                <c:pt idx="18">
                  <c:v>339.017</c:v>
                </c:pt>
                <c:pt idx="19">
                  <c:v>351.61200000000002</c:v>
                </c:pt>
                <c:pt idx="20">
                  <c:v>363</c:v>
                </c:pt>
                <c:pt idx="21">
                  <c:v>338.76580000000001</c:v>
                </c:pt>
                <c:pt idx="22">
                  <c:v>344.87220000000002</c:v>
                </c:pt>
                <c:pt idx="23">
                  <c:v>349</c:v>
                </c:pt>
                <c:pt idx="24">
                  <c:v>347</c:v>
                </c:pt>
                <c:pt idx="25">
                  <c:v>347</c:v>
                </c:pt>
                <c:pt idx="26">
                  <c:v>335</c:v>
                </c:pt>
                <c:pt idx="27">
                  <c:v>335</c:v>
                </c:pt>
                <c:pt idx="28">
                  <c:v>345</c:v>
                </c:pt>
                <c:pt idx="29">
                  <c:v>333</c:v>
                </c:pt>
                <c:pt idx="30">
                  <c:v>333</c:v>
                </c:pt>
                <c:pt idx="31">
                  <c:v>333</c:v>
                </c:pt>
                <c:pt idx="32">
                  <c:v>333</c:v>
                </c:pt>
                <c:pt idx="33">
                  <c:v>333</c:v>
                </c:pt>
                <c:pt idx="34">
                  <c:v>343</c:v>
                </c:pt>
                <c:pt idx="35">
                  <c:v>355</c:v>
                </c:pt>
                <c:pt idx="36">
                  <c:v>355</c:v>
                </c:pt>
                <c:pt idx="37">
                  <c:v>355</c:v>
                </c:pt>
                <c:pt idx="38">
                  <c:v>360.0265</c:v>
                </c:pt>
                <c:pt idx="39">
                  <c:v>343.21969999999999</c:v>
                </c:pt>
                <c:pt idx="40">
                  <c:v>337.13530000000003</c:v>
                </c:pt>
                <c:pt idx="41">
                  <c:v>287.23250000000002</c:v>
                </c:pt>
                <c:pt idx="42">
                  <c:v>307.64600000000002</c:v>
                </c:pt>
                <c:pt idx="43">
                  <c:v>322.14340000000004</c:v>
                </c:pt>
                <c:pt idx="44">
                  <c:v>323.12670000000003</c:v>
                </c:pt>
                <c:pt idx="45">
                  <c:v>323.43220000000002</c:v>
                </c:pt>
                <c:pt idx="46">
                  <c:v>323.80619999999999</c:v>
                </c:pt>
                <c:pt idx="47">
                  <c:v>338.38080000000002</c:v>
                </c:pt>
                <c:pt idx="48">
                  <c:v>339.62760000000003</c:v>
                </c:pt>
                <c:pt idx="49">
                  <c:v>340.31720000000001</c:v>
                </c:pt>
                <c:pt idx="50">
                  <c:v>403.85</c:v>
                </c:pt>
                <c:pt idx="51">
                  <c:v>419.27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404608"/>
        <c:axId val="185872384"/>
      </c:lineChart>
      <c:catAx>
        <c:axId val="18240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872384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85872384"/>
        <c:scaling>
          <c:orientation val="minMax"/>
          <c:max val="1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€uro/100kg</a:t>
                </a:r>
              </a:p>
            </c:rich>
          </c:tx>
          <c:layout>
            <c:manualLayout>
              <c:xMode val="edge"/>
              <c:yMode val="edge"/>
              <c:x val="8.4033613445378148E-3"/>
              <c:y val="0.3791821561338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404608"/>
        <c:crosses val="autoZero"/>
        <c:crossBetween val="between"/>
        <c:majorUnit val="300"/>
        <c:minorUnit val="20"/>
      </c:valAx>
      <c:spPr>
        <a:solidFill>
          <a:srgbClr val="FFFFCC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4369818478572534"/>
          <c:y val="8.5501858736059477E-2"/>
          <c:w val="0.99327819316703059"/>
          <c:h val="0.30111524163568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Heavy Lamb prices in the EU
2007
</a:t>
            </a:r>
          </a:p>
        </c:rich>
      </c:tx>
      <c:layout>
        <c:manualLayout>
          <c:xMode val="edge"/>
          <c:yMode val="edge"/>
          <c:x val="0.39429367048963238"/>
          <c:y val="3.5971223021582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181287468192E-2"/>
          <c:y val="0.16546762589928057"/>
          <c:w val="0.91310102684853633"/>
          <c:h val="0.69784172661870503"/>
        </c:manualLayout>
      </c:layout>
      <c:lineChart>
        <c:grouping val="standard"/>
        <c:varyColors val="0"/>
        <c:ser>
          <c:idx val="2"/>
          <c:order val="0"/>
          <c:tx>
            <c:strRef>
              <c:f>'2007'!$A$43</c:f>
              <c:strCache>
                <c:ptCount val="1"/>
                <c:pt idx="0">
                  <c:v>EU Heavy lambs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'2007'!$C$29:$BB$29</c:f>
              <c:strCache>
                <c:ptCount val="5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'2007'!$C$43:$BB$43</c:f>
              <c:numCache>
                <c:formatCode>#,##0.00</c:formatCode>
                <c:ptCount val="52"/>
                <c:pt idx="0">
                  <c:v>390.23439999999999</c:v>
                </c:pt>
                <c:pt idx="1">
                  <c:v>387.51730000000003</c:v>
                </c:pt>
                <c:pt idx="2">
                  <c:v>385.8852</c:v>
                </c:pt>
                <c:pt idx="3">
                  <c:v>384.8503</c:v>
                </c:pt>
                <c:pt idx="4">
                  <c:v>392.93360000000001</c:v>
                </c:pt>
                <c:pt idx="5">
                  <c:v>397.45160000000004</c:v>
                </c:pt>
                <c:pt idx="6">
                  <c:v>400.1825</c:v>
                </c:pt>
                <c:pt idx="7">
                  <c:v>401.18040000000002</c:v>
                </c:pt>
                <c:pt idx="8">
                  <c:v>395.77809999999999</c:v>
                </c:pt>
                <c:pt idx="9">
                  <c:v>401.65050000000002</c:v>
                </c:pt>
                <c:pt idx="10">
                  <c:v>409.68760000000003</c:v>
                </c:pt>
                <c:pt idx="11">
                  <c:v>417.64080000000001</c:v>
                </c:pt>
                <c:pt idx="12">
                  <c:v>425.25749999999999</c:v>
                </c:pt>
                <c:pt idx="13">
                  <c:v>431.2473</c:v>
                </c:pt>
                <c:pt idx="14">
                  <c:v>414.70010000000002</c:v>
                </c:pt>
                <c:pt idx="15">
                  <c:v>412.67650000000003</c:v>
                </c:pt>
                <c:pt idx="16">
                  <c:v>394.15870000000001</c:v>
                </c:pt>
                <c:pt idx="17">
                  <c:v>390.78860000000003</c:v>
                </c:pt>
                <c:pt idx="18">
                  <c:v>383.6087</c:v>
                </c:pt>
                <c:pt idx="19">
                  <c:v>415.49630000000002</c:v>
                </c:pt>
                <c:pt idx="20">
                  <c:v>419.00650000000002</c:v>
                </c:pt>
                <c:pt idx="21">
                  <c:v>410.26030000000003</c:v>
                </c:pt>
                <c:pt idx="22">
                  <c:v>407.44720000000001</c:v>
                </c:pt>
                <c:pt idx="23">
                  <c:v>404.20860000000005</c:v>
                </c:pt>
                <c:pt idx="24">
                  <c:v>397.39870000000002</c:v>
                </c:pt>
                <c:pt idx="25">
                  <c:v>395.387</c:v>
                </c:pt>
                <c:pt idx="26">
                  <c:v>398.55110000000002</c:v>
                </c:pt>
                <c:pt idx="27">
                  <c:v>400.20520000000005</c:v>
                </c:pt>
                <c:pt idx="28">
                  <c:v>398.35040000000004</c:v>
                </c:pt>
                <c:pt idx="29">
                  <c:v>392.80549999999999</c:v>
                </c:pt>
                <c:pt idx="30">
                  <c:v>395.42220000000003</c:v>
                </c:pt>
                <c:pt idx="31">
                  <c:v>408.58460000000002</c:v>
                </c:pt>
                <c:pt idx="32">
                  <c:v>415.20749999999998</c:v>
                </c:pt>
                <c:pt idx="33">
                  <c:v>397.57690000000002</c:v>
                </c:pt>
                <c:pt idx="34">
                  <c:v>398.3639</c:v>
                </c:pt>
                <c:pt idx="35">
                  <c:v>398.31170000000003</c:v>
                </c:pt>
                <c:pt idx="36">
                  <c:v>395.16990000000004</c:v>
                </c:pt>
                <c:pt idx="37">
                  <c:v>398.97120000000001</c:v>
                </c:pt>
                <c:pt idx="38">
                  <c:v>390.92430000000002</c:v>
                </c:pt>
                <c:pt idx="39">
                  <c:v>390.90320000000003</c:v>
                </c:pt>
                <c:pt idx="40">
                  <c:v>386.47310000000004</c:v>
                </c:pt>
                <c:pt idx="41">
                  <c:v>386.85150000000004</c:v>
                </c:pt>
                <c:pt idx="42">
                  <c:v>384.24549999999999</c:v>
                </c:pt>
                <c:pt idx="43">
                  <c:v>379.95070000000004</c:v>
                </c:pt>
                <c:pt idx="44">
                  <c:v>378.84720000000004</c:v>
                </c:pt>
                <c:pt idx="45">
                  <c:v>379.45949999999999</c:v>
                </c:pt>
                <c:pt idx="46">
                  <c:v>376.79180000000002</c:v>
                </c:pt>
                <c:pt idx="47">
                  <c:v>374.82990000000001</c:v>
                </c:pt>
                <c:pt idx="48">
                  <c:v>373.8723</c:v>
                </c:pt>
                <c:pt idx="49">
                  <c:v>373.5204</c:v>
                </c:pt>
                <c:pt idx="50">
                  <c:v>374.52570000000003</c:v>
                </c:pt>
                <c:pt idx="51">
                  <c:v>380.58510000000001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'2007'!$A$44</c:f>
              <c:strCache>
                <c:ptCount val="1"/>
                <c:pt idx="0">
                  <c:v>maximum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'2007'!$C$29:$BE$29</c:f>
              <c:strCache>
                <c:ptCount val="55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  <c:pt idx="54">
                  <c:v>week</c:v>
                </c:pt>
              </c:strCache>
            </c:strRef>
          </c:cat>
          <c:val>
            <c:numRef>
              <c:f>'2007'!$C$44:$BB$44</c:f>
              <c:numCache>
                <c:formatCode>#,##0.00</c:formatCode>
                <c:ptCount val="52"/>
                <c:pt idx="0">
                  <c:v>560</c:v>
                </c:pt>
                <c:pt idx="1">
                  <c:v>559</c:v>
                </c:pt>
                <c:pt idx="2">
                  <c:v>545</c:v>
                </c:pt>
                <c:pt idx="3">
                  <c:v>538</c:v>
                </c:pt>
                <c:pt idx="4">
                  <c:v>532</c:v>
                </c:pt>
                <c:pt idx="5">
                  <c:v>531</c:v>
                </c:pt>
                <c:pt idx="6">
                  <c:v>530</c:v>
                </c:pt>
                <c:pt idx="7">
                  <c:v>528</c:v>
                </c:pt>
                <c:pt idx="8">
                  <c:v>528</c:v>
                </c:pt>
                <c:pt idx="9">
                  <c:v>529</c:v>
                </c:pt>
                <c:pt idx="10">
                  <c:v>538</c:v>
                </c:pt>
                <c:pt idx="11">
                  <c:v>552</c:v>
                </c:pt>
                <c:pt idx="12">
                  <c:v>560</c:v>
                </c:pt>
                <c:pt idx="13">
                  <c:v>562</c:v>
                </c:pt>
                <c:pt idx="14">
                  <c:v>561</c:v>
                </c:pt>
                <c:pt idx="15">
                  <c:v>554</c:v>
                </c:pt>
                <c:pt idx="16">
                  <c:v>540</c:v>
                </c:pt>
                <c:pt idx="17">
                  <c:v>538</c:v>
                </c:pt>
                <c:pt idx="18">
                  <c:v>536</c:v>
                </c:pt>
                <c:pt idx="19">
                  <c:v>528</c:v>
                </c:pt>
                <c:pt idx="20">
                  <c:v>517</c:v>
                </c:pt>
                <c:pt idx="21">
                  <c:v>503</c:v>
                </c:pt>
                <c:pt idx="22">
                  <c:v>492</c:v>
                </c:pt>
                <c:pt idx="23">
                  <c:v>482</c:v>
                </c:pt>
                <c:pt idx="24">
                  <c:v>471</c:v>
                </c:pt>
                <c:pt idx="25">
                  <c:v>470</c:v>
                </c:pt>
                <c:pt idx="26">
                  <c:v>474</c:v>
                </c:pt>
                <c:pt idx="27">
                  <c:v>482</c:v>
                </c:pt>
                <c:pt idx="28">
                  <c:v>489</c:v>
                </c:pt>
                <c:pt idx="29">
                  <c:v>491</c:v>
                </c:pt>
                <c:pt idx="30">
                  <c:v>495</c:v>
                </c:pt>
                <c:pt idx="31">
                  <c:v>532</c:v>
                </c:pt>
                <c:pt idx="32">
                  <c:v>561</c:v>
                </c:pt>
                <c:pt idx="33">
                  <c:v>565</c:v>
                </c:pt>
                <c:pt idx="34">
                  <c:v>559</c:v>
                </c:pt>
                <c:pt idx="35">
                  <c:v>557</c:v>
                </c:pt>
                <c:pt idx="36">
                  <c:v>557</c:v>
                </c:pt>
                <c:pt idx="37">
                  <c:v>586</c:v>
                </c:pt>
                <c:pt idx="38">
                  <c:v>578</c:v>
                </c:pt>
                <c:pt idx="39">
                  <c:v>573</c:v>
                </c:pt>
                <c:pt idx="40">
                  <c:v>571</c:v>
                </c:pt>
                <c:pt idx="41">
                  <c:v>567</c:v>
                </c:pt>
                <c:pt idx="42">
                  <c:v>565</c:v>
                </c:pt>
                <c:pt idx="43">
                  <c:v>566.66999999999996</c:v>
                </c:pt>
                <c:pt idx="44">
                  <c:v>582.30999999999995</c:v>
                </c:pt>
                <c:pt idx="45">
                  <c:v>590.29</c:v>
                </c:pt>
                <c:pt idx="46">
                  <c:v>576.69000000000005</c:v>
                </c:pt>
                <c:pt idx="47">
                  <c:v>567</c:v>
                </c:pt>
                <c:pt idx="48">
                  <c:v>566</c:v>
                </c:pt>
                <c:pt idx="49">
                  <c:v>563</c:v>
                </c:pt>
                <c:pt idx="50">
                  <c:v>569</c:v>
                </c:pt>
                <c:pt idx="51">
                  <c:v>571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'2007'!$A$45</c:f>
              <c:strCache>
                <c:ptCount val="1"/>
                <c:pt idx="0">
                  <c:v>minimum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multiLvlStrRef>
              <c:f>'2007'!$B$28:$BE$29</c:f>
              <c:multiLvlStrCache>
                <c:ptCount val="56"/>
                <c:lvl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1</c:v>
                  </c:pt>
                  <c:pt idx="55">
                    <c:v>week</c:v>
                  </c:pt>
                </c:lvl>
                <c:lvl>
                  <c:pt idx="0">
                    <c:v>Weights (%)</c:v>
                  </c:pt>
                  <c:pt idx="1">
                    <c:v>31/12/2007</c:v>
                  </c:pt>
                  <c:pt idx="2">
                    <c:v>07/01/2008</c:v>
                  </c:pt>
                  <c:pt idx="3">
                    <c:v>14/01/2008</c:v>
                  </c:pt>
                  <c:pt idx="4">
                    <c:v>21/01/2008</c:v>
                  </c:pt>
                  <c:pt idx="5">
                    <c:v>28/01/2008</c:v>
                  </c:pt>
                  <c:pt idx="6">
                    <c:v>04/02/2008</c:v>
                  </c:pt>
                  <c:pt idx="7">
                    <c:v>11/02/2008</c:v>
                  </c:pt>
                  <c:pt idx="8">
                    <c:v>18/02/2008</c:v>
                  </c:pt>
                  <c:pt idx="9">
                    <c:v>25/02/2008</c:v>
                  </c:pt>
                  <c:pt idx="10">
                    <c:v>03/03/2008</c:v>
                  </c:pt>
                  <c:pt idx="11">
                    <c:v>10/03/2008</c:v>
                  </c:pt>
                  <c:pt idx="12">
                    <c:v>17/03/2008</c:v>
                  </c:pt>
                  <c:pt idx="13">
                    <c:v>24/03/2008</c:v>
                  </c:pt>
                  <c:pt idx="14">
                    <c:v>31/03/2008</c:v>
                  </c:pt>
                  <c:pt idx="15">
                    <c:v>07/04/2008</c:v>
                  </c:pt>
                  <c:pt idx="16">
                    <c:v>14/04/2008</c:v>
                  </c:pt>
                  <c:pt idx="17">
                    <c:v>21/04/2008</c:v>
                  </c:pt>
                  <c:pt idx="18">
                    <c:v>28/04/2008</c:v>
                  </c:pt>
                  <c:pt idx="19">
                    <c:v>05/05/2008</c:v>
                  </c:pt>
                  <c:pt idx="20">
                    <c:v>12/05/2008</c:v>
                  </c:pt>
                  <c:pt idx="21">
                    <c:v>19/05/2008</c:v>
                  </c:pt>
                  <c:pt idx="22">
                    <c:v>26/05/2008</c:v>
                  </c:pt>
                  <c:pt idx="23">
                    <c:v>02/06/2008</c:v>
                  </c:pt>
                  <c:pt idx="24">
                    <c:v>09/06/2008</c:v>
                  </c:pt>
                  <c:pt idx="25">
                    <c:v>16/06/2008</c:v>
                  </c:pt>
                  <c:pt idx="26">
                    <c:v>23/06/2008</c:v>
                  </c:pt>
                  <c:pt idx="27">
                    <c:v>30/06/2008</c:v>
                  </c:pt>
                  <c:pt idx="28">
                    <c:v>07/07/2008</c:v>
                  </c:pt>
                  <c:pt idx="29">
                    <c:v>14/07/2008</c:v>
                  </c:pt>
                  <c:pt idx="30">
                    <c:v>21/07/2008</c:v>
                  </c:pt>
                  <c:pt idx="31">
                    <c:v>28/07/2008</c:v>
                  </c:pt>
                  <c:pt idx="32">
                    <c:v>04/08/2008</c:v>
                  </c:pt>
                  <c:pt idx="33">
                    <c:v>11/08/2008</c:v>
                  </c:pt>
                  <c:pt idx="34">
                    <c:v>18/08/2008</c:v>
                  </c:pt>
                  <c:pt idx="35">
                    <c:v>25/08/2008</c:v>
                  </c:pt>
                  <c:pt idx="36">
                    <c:v>01/09/2008</c:v>
                  </c:pt>
                  <c:pt idx="37">
                    <c:v>08/09/2008</c:v>
                  </c:pt>
                  <c:pt idx="38">
                    <c:v>15/09/2008</c:v>
                  </c:pt>
                  <c:pt idx="39">
                    <c:v>22/09/2008</c:v>
                  </c:pt>
                  <c:pt idx="40">
                    <c:v>29/09/2008</c:v>
                  </c:pt>
                  <c:pt idx="41">
                    <c:v>06/10/2008</c:v>
                  </c:pt>
                  <c:pt idx="42">
                    <c:v>13/10/2008</c:v>
                  </c:pt>
                  <c:pt idx="43">
                    <c:v>20/10/2008</c:v>
                  </c:pt>
                  <c:pt idx="44">
                    <c:v>27/10/2008</c:v>
                  </c:pt>
                  <c:pt idx="45">
                    <c:v>03/11/2008</c:v>
                  </c:pt>
                  <c:pt idx="46">
                    <c:v>10/11/2008</c:v>
                  </c:pt>
                  <c:pt idx="47">
                    <c:v>17/11/2008</c:v>
                  </c:pt>
                  <c:pt idx="48">
                    <c:v>24/11/2008</c:v>
                  </c:pt>
                  <c:pt idx="49">
                    <c:v>01/12/2008</c:v>
                  </c:pt>
                  <c:pt idx="50">
                    <c:v>08/12/2008</c:v>
                  </c:pt>
                  <c:pt idx="51">
                    <c:v>15/12/2008</c:v>
                  </c:pt>
                  <c:pt idx="52">
                    <c:v>22/12/2008</c:v>
                  </c:pt>
                  <c:pt idx="53">
                    <c:v>23/12/2008</c:v>
                  </c:pt>
                  <c:pt idx="55">
                    <c:v>% over prev </c:v>
                  </c:pt>
                </c:lvl>
              </c:multiLvlStrCache>
            </c:multiLvlStrRef>
          </c:cat>
          <c:val>
            <c:numRef>
              <c:f>'2007'!$C$45:$BB$45</c:f>
              <c:numCache>
                <c:formatCode>#,##0.00</c:formatCode>
                <c:ptCount val="52"/>
                <c:pt idx="0">
                  <c:v>316.60000000000002</c:v>
                </c:pt>
                <c:pt idx="1">
                  <c:v>305.8596</c:v>
                </c:pt>
                <c:pt idx="2">
                  <c:v>316.4796</c:v>
                </c:pt>
                <c:pt idx="3">
                  <c:v>302.84440000000001</c:v>
                </c:pt>
                <c:pt idx="4">
                  <c:v>300.2527</c:v>
                </c:pt>
                <c:pt idx="5">
                  <c:v>301.34500000000003</c:v>
                </c:pt>
                <c:pt idx="6">
                  <c:v>309.80529999999999</c:v>
                </c:pt>
                <c:pt idx="7">
                  <c:v>301.28309999999999</c:v>
                </c:pt>
                <c:pt idx="8">
                  <c:v>300.10790000000003</c:v>
                </c:pt>
                <c:pt idx="9">
                  <c:v>314.6121</c:v>
                </c:pt>
                <c:pt idx="10">
                  <c:v>318.38460000000003</c:v>
                </c:pt>
                <c:pt idx="11">
                  <c:v>346.59410000000003</c:v>
                </c:pt>
                <c:pt idx="12">
                  <c:v>347.92529999999999</c:v>
                </c:pt>
                <c:pt idx="13">
                  <c:v>348.97120000000001</c:v>
                </c:pt>
                <c:pt idx="14">
                  <c:v>346.55080000000004</c:v>
                </c:pt>
                <c:pt idx="15">
                  <c:v>329.56139999999999</c:v>
                </c:pt>
                <c:pt idx="16">
                  <c:v>332.00470000000001</c:v>
                </c:pt>
                <c:pt idx="17">
                  <c:v>333.3646</c:v>
                </c:pt>
                <c:pt idx="18">
                  <c:v>307.94380000000001</c:v>
                </c:pt>
                <c:pt idx="19">
                  <c:v>308.46570000000003</c:v>
                </c:pt>
                <c:pt idx="20">
                  <c:v>307.57570000000004</c:v>
                </c:pt>
                <c:pt idx="21">
                  <c:v>298.26179999999999</c:v>
                </c:pt>
                <c:pt idx="22">
                  <c:v>301.42400000000004</c:v>
                </c:pt>
                <c:pt idx="23">
                  <c:v>301.35090000000002</c:v>
                </c:pt>
                <c:pt idx="24">
                  <c:v>304.22730000000001</c:v>
                </c:pt>
                <c:pt idx="25">
                  <c:v>304.8338</c:v>
                </c:pt>
                <c:pt idx="26">
                  <c:v>306.53750000000002</c:v>
                </c:pt>
                <c:pt idx="27">
                  <c:v>288.87100000000004</c:v>
                </c:pt>
                <c:pt idx="28">
                  <c:v>288.46800000000002</c:v>
                </c:pt>
                <c:pt idx="29">
                  <c:v>289.25760000000002</c:v>
                </c:pt>
                <c:pt idx="30">
                  <c:v>297.32140000000004</c:v>
                </c:pt>
                <c:pt idx="31">
                  <c:v>298.46719999999999</c:v>
                </c:pt>
                <c:pt idx="32">
                  <c:v>278.99619999999999</c:v>
                </c:pt>
                <c:pt idx="33">
                  <c:v>295.72930000000002</c:v>
                </c:pt>
                <c:pt idx="34">
                  <c:v>296.3972</c:v>
                </c:pt>
                <c:pt idx="35">
                  <c:v>315.9074</c:v>
                </c:pt>
                <c:pt idx="36">
                  <c:v>319.0958</c:v>
                </c:pt>
                <c:pt idx="37">
                  <c:v>319.74580000000003</c:v>
                </c:pt>
                <c:pt idx="38">
                  <c:v>309.41520000000003</c:v>
                </c:pt>
                <c:pt idx="39">
                  <c:v>304.45420000000001</c:v>
                </c:pt>
                <c:pt idx="40">
                  <c:v>289.01740000000001</c:v>
                </c:pt>
                <c:pt idx="41">
                  <c:v>292.03989999999999</c:v>
                </c:pt>
                <c:pt idx="42">
                  <c:v>297.86930000000001</c:v>
                </c:pt>
                <c:pt idx="43">
                  <c:v>289.21170000000001</c:v>
                </c:pt>
                <c:pt idx="44">
                  <c:v>282.73419999999999</c:v>
                </c:pt>
                <c:pt idx="45">
                  <c:v>261.10430000000002</c:v>
                </c:pt>
                <c:pt idx="46">
                  <c:v>275.03680000000003</c:v>
                </c:pt>
                <c:pt idx="47">
                  <c:v>274.59190000000001</c:v>
                </c:pt>
                <c:pt idx="48">
                  <c:v>274.62190000000004</c:v>
                </c:pt>
                <c:pt idx="49">
                  <c:v>276.8775</c:v>
                </c:pt>
                <c:pt idx="50">
                  <c:v>276.63530000000003</c:v>
                </c:pt>
                <c:pt idx="51">
                  <c:v>285.02850000000001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95520"/>
        <c:axId val="188934784"/>
      </c:lineChart>
      <c:catAx>
        <c:axId val="18839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934784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88934784"/>
        <c:scaling>
          <c:orientation val="minMax"/>
          <c:max val="1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€uro/ 100kg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0.395683453237410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395520"/>
        <c:crosses val="autoZero"/>
        <c:crossBetween val="between"/>
        <c:majorUnit val="300"/>
        <c:minorUnit val="20"/>
      </c:valAx>
      <c:spPr>
        <a:solidFill>
          <a:srgbClr val="FFFFCC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1582469506486777"/>
          <c:y val="7.9136690647482008E-2"/>
          <c:w val="0.96238773655238607"/>
          <c:h val="0.287769784172661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Light Lamb prices in the EU
2007
</a:t>
            </a:r>
          </a:p>
        </c:rich>
      </c:tx>
      <c:layout>
        <c:manualLayout>
          <c:xMode val="edge"/>
          <c:yMode val="edge"/>
          <c:x val="0.39766866576911047"/>
          <c:y val="3.58422939068100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015594017918411E-2"/>
          <c:y val="0.1648751290712123"/>
          <c:w val="0.91321301283004075"/>
          <c:h val="0.69892717758448697"/>
        </c:manualLayout>
      </c:layout>
      <c:lineChart>
        <c:grouping val="standard"/>
        <c:varyColors val="0"/>
        <c:ser>
          <c:idx val="2"/>
          <c:order val="0"/>
          <c:tx>
            <c:strRef>
              <c:f>'2007'!$A$49</c:f>
              <c:strCache>
                <c:ptCount val="1"/>
                <c:pt idx="0">
                  <c:v>Light lambs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'2007'!$C$29:$BB$29</c:f>
              <c:strCache>
                <c:ptCount val="5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'2007'!$C$49:$BB$49</c:f>
              <c:numCache>
                <c:formatCode>#,##0.00</c:formatCode>
                <c:ptCount val="52"/>
                <c:pt idx="0">
                  <c:v>590.03380000000004</c:v>
                </c:pt>
                <c:pt idx="1">
                  <c:v>565.2346</c:v>
                </c:pt>
                <c:pt idx="2">
                  <c:v>506.14980000000003</c:v>
                </c:pt>
                <c:pt idx="3">
                  <c:v>497.75459999999998</c:v>
                </c:pt>
                <c:pt idx="4">
                  <c:v>514.50710000000004</c:v>
                </c:pt>
                <c:pt idx="5">
                  <c:v>544.3107</c:v>
                </c:pt>
                <c:pt idx="6">
                  <c:v>547.67780000000005</c:v>
                </c:pt>
                <c:pt idx="7">
                  <c:v>556.13869999999997</c:v>
                </c:pt>
                <c:pt idx="8">
                  <c:v>553.38819999999998</c:v>
                </c:pt>
                <c:pt idx="9">
                  <c:v>558.5951</c:v>
                </c:pt>
                <c:pt idx="10">
                  <c:v>560.3605</c:v>
                </c:pt>
                <c:pt idx="11">
                  <c:v>581.78750000000002</c:v>
                </c:pt>
                <c:pt idx="12">
                  <c:v>596.64589999999998</c:v>
                </c:pt>
                <c:pt idx="13">
                  <c:v>616.08950000000004</c:v>
                </c:pt>
                <c:pt idx="14">
                  <c:v>580.71579999999994</c:v>
                </c:pt>
                <c:pt idx="15">
                  <c:v>552.55600000000004</c:v>
                </c:pt>
                <c:pt idx="16">
                  <c:v>536.42200000000003</c:v>
                </c:pt>
                <c:pt idx="17">
                  <c:v>524.56240000000003</c:v>
                </c:pt>
                <c:pt idx="18">
                  <c:v>508.07670000000002</c:v>
                </c:pt>
                <c:pt idx="19">
                  <c:v>521.10389999999995</c:v>
                </c:pt>
                <c:pt idx="20">
                  <c:v>523.28729999999996</c:v>
                </c:pt>
                <c:pt idx="21">
                  <c:v>522.97379999999998</c:v>
                </c:pt>
                <c:pt idx="22">
                  <c:v>522.77009999999996</c:v>
                </c:pt>
                <c:pt idx="23">
                  <c:v>516.25760000000002</c:v>
                </c:pt>
                <c:pt idx="24">
                  <c:v>524.70140000000004</c:v>
                </c:pt>
                <c:pt idx="25">
                  <c:v>515.61109999999996</c:v>
                </c:pt>
                <c:pt idx="26">
                  <c:v>532.92110000000002</c:v>
                </c:pt>
                <c:pt idx="27">
                  <c:v>555.54179999999997</c:v>
                </c:pt>
                <c:pt idx="28">
                  <c:v>570.24239999999998</c:v>
                </c:pt>
                <c:pt idx="29">
                  <c:v>574.09479999999996</c:v>
                </c:pt>
                <c:pt idx="30">
                  <c:v>568.22979999999995</c:v>
                </c:pt>
                <c:pt idx="31">
                  <c:v>573.26459999999997</c:v>
                </c:pt>
                <c:pt idx="32">
                  <c:v>588.49170000000004</c:v>
                </c:pt>
                <c:pt idx="33">
                  <c:v>591.6268</c:v>
                </c:pt>
                <c:pt idx="34">
                  <c:v>614.27869999999996</c:v>
                </c:pt>
                <c:pt idx="35">
                  <c:v>601.35469999999998</c:v>
                </c:pt>
                <c:pt idx="36">
                  <c:v>589.08979999999997</c:v>
                </c:pt>
                <c:pt idx="37">
                  <c:v>587.50429999999994</c:v>
                </c:pt>
                <c:pt idx="38">
                  <c:v>589.2088</c:v>
                </c:pt>
                <c:pt idx="39">
                  <c:v>618.00919999999996</c:v>
                </c:pt>
                <c:pt idx="40">
                  <c:v>646.13419999999996</c:v>
                </c:pt>
                <c:pt idx="41">
                  <c:v>674.1241</c:v>
                </c:pt>
                <c:pt idx="42">
                  <c:v>679.72550000000001</c:v>
                </c:pt>
                <c:pt idx="43">
                  <c:v>687.11239999999998</c:v>
                </c:pt>
                <c:pt idx="44">
                  <c:v>701.50160000000005</c:v>
                </c:pt>
                <c:pt idx="45">
                  <c:v>699.46079999999995</c:v>
                </c:pt>
                <c:pt idx="46">
                  <c:v>695.35640000000001</c:v>
                </c:pt>
                <c:pt idx="47">
                  <c:v>681.53219999999999</c:v>
                </c:pt>
                <c:pt idx="48">
                  <c:v>670.88509999999997</c:v>
                </c:pt>
                <c:pt idx="49">
                  <c:v>681.68320000000006</c:v>
                </c:pt>
                <c:pt idx="50">
                  <c:v>683.14200000000005</c:v>
                </c:pt>
                <c:pt idx="51">
                  <c:v>694.51710000000003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'2007'!$A$50</c:f>
              <c:strCache>
                <c:ptCount val="1"/>
                <c:pt idx="0">
                  <c:v>maximum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'2007'!$C$29:$BE$29</c:f>
              <c:strCache>
                <c:ptCount val="55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  <c:pt idx="54">
                  <c:v>week</c:v>
                </c:pt>
              </c:strCache>
            </c:strRef>
          </c:cat>
          <c:val>
            <c:numRef>
              <c:f>'2007'!$C$50:$BB$50</c:f>
              <c:numCache>
                <c:formatCode>#,##0.00</c:formatCode>
                <c:ptCount val="52"/>
                <c:pt idx="0">
                  <c:v>748.38</c:v>
                </c:pt>
                <c:pt idx="1">
                  <c:v>748.38</c:v>
                </c:pt>
                <c:pt idx="2">
                  <c:v>627.59339999999997</c:v>
                </c:pt>
                <c:pt idx="3">
                  <c:v>636.20650000000001</c:v>
                </c:pt>
                <c:pt idx="4">
                  <c:v>635.76679999999999</c:v>
                </c:pt>
                <c:pt idx="5">
                  <c:v>626.8347</c:v>
                </c:pt>
                <c:pt idx="6">
                  <c:v>614.71669999999995</c:v>
                </c:pt>
                <c:pt idx="7">
                  <c:v>599.04309999999998</c:v>
                </c:pt>
                <c:pt idx="8">
                  <c:v>589.88</c:v>
                </c:pt>
                <c:pt idx="9">
                  <c:v>599.48</c:v>
                </c:pt>
                <c:pt idx="10">
                  <c:v>595.76</c:v>
                </c:pt>
                <c:pt idx="11">
                  <c:v>623.74</c:v>
                </c:pt>
                <c:pt idx="12">
                  <c:v>712.48</c:v>
                </c:pt>
                <c:pt idx="13">
                  <c:v>715.43</c:v>
                </c:pt>
                <c:pt idx="14">
                  <c:v>631.42999999999995</c:v>
                </c:pt>
                <c:pt idx="15">
                  <c:v>618.20000000000005</c:v>
                </c:pt>
                <c:pt idx="16">
                  <c:v>618.20000000000005</c:v>
                </c:pt>
                <c:pt idx="17">
                  <c:v>615.01</c:v>
                </c:pt>
                <c:pt idx="18">
                  <c:v>614.5</c:v>
                </c:pt>
                <c:pt idx="19">
                  <c:v>677.99</c:v>
                </c:pt>
                <c:pt idx="20">
                  <c:v>668.15</c:v>
                </c:pt>
                <c:pt idx="21">
                  <c:v>659.99</c:v>
                </c:pt>
                <c:pt idx="22">
                  <c:v>663.99</c:v>
                </c:pt>
                <c:pt idx="23">
                  <c:v>662.74</c:v>
                </c:pt>
                <c:pt idx="24">
                  <c:v>668.84</c:v>
                </c:pt>
                <c:pt idx="25">
                  <c:v>668.84</c:v>
                </c:pt>
                <c:pt idx="26">
                  <c:v>663.56</c:v>
                </c:pt>
                <c:pt idx="27">
                  <c:v>663.56</c:v>
                </c:pt>
                <c:pt idx="28">
                  <c:v>664.3</c:v>
                </c:pt>
                <c:pt idx="29">
                  <c:v>658.86</c:v>
                </c:pt>
                <c:pt idx="30">
                  <c:v>658.86</c:v>
                </c:pt>
                <c:pt idx="31">
                  <c:v>658.86</c:v>
                </c:pt>
                <c:pt idx="32">
                  <c:v>658.86</c:v>
                </c:pt>
                <c:pt idx="33">
                  <c:v>658.86</c:v>
                </c:pt>
                <c:pt idx="34">
                  <c:v>658.86</c:v>
                </c:pt>
                <c:pt idx="35">
                  <c:v>619.08600000000001</c:v>
                </c:pt>
                <c:pt idx="36">
                  <c:v>614.16</c:v>
                </c:pt>
                <c:pt idx="37">
                  <c:v>612</c:v>
                </c:pt>
                <c:pt idx="38">
                  <c:v>617.96</c:v>
                </c:pt>
                <c:pt idx="39">
                  <c:v>650.44000000000005</c:v>
                </c:pt>
                <c:pt idx="40">
                  <c:v>694.63</c:v>
                </c:pt>
                <c:pt idx="41">
                  <c:v>768.42</c:v>
                </c:pt>
                <c:pt idx="42">
                  <c:v>761.18</c:v>
                </c:pt>
                <c:pt idx="43">
                  <c:v>772.13</c:v>
                </c:pt>
                <c:pt idx="44">
                  <c:v>804.97</c:v>
                </c:pt>
                <c:pt idx="45">
                  <c:v>804.97</c:v>
                </c:pt>
                <c:pt idx="46">
                  <c:v>808.13</c:v>
                </c:pt>
                <c:pt idx="47">
                  <c:v>781.28</c:v>
                </c:pt>
                <c:pt idx="48">
                  <c:v>757</c:v>
                </c:pt>
                <c:pt idx="49">
                  <c:v>761.22</c:v>
                </c:pt>
                <c:pt idx="50">
                  <c:v>763.23</c:v>
                </c:pt>
                <c:pt idx="51">
                  <c:v>784.13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'2007'!$A$51</c:f>
              <c:strCache>
                <c:ptCount val="1"/>
                <c:pt idx="0">
                  <c:v>minimum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multiLvlStrRef>
              <c:f>'2007'!$B$28:$BE$29</c:f>
              <c:multiLvlStrCache>
                <c:ptCount val="56"/>
                <c:lvl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1</c:v>
                  </c:pt>
                  <c:pt idx="55">
                    <c:v>week</c:v>
                  </c:pt>
                </c:lvl>
                <c:lvl>
                  <c:pt idx="0">
                    <c:v>Weights (%)</c:v>
                  </c:pt>
                  <c:pt idx="1">
                    <c:v>31/12/2007</c:v>
                  </c:pt>
                  <c:pt idx="2">
                    <c:v>07/01/2008</c:v>
                  </c:pt>
                  <c:pt idx="3">
                    <c:v>14/01/2008</c:v>
                  </c:pt>
                  <c:pt idx="4">
                    <c:v>21/01/2008</c:v>
                  </c:pt>
                  <c:pt idx="5">
                    <c:v>28/01/2008</c:v>
                  </c:pt>
                  <c:pt idx="6">
                    <c:v>04/02/2008</c:v>
                  </c:pt>
                  <c:pt idx="7">
                    <c:v>11/02/2008</c:v>
                  </c:pt>
                  <c:pt idx="8">
                    <c:v>18/02/2008</c:v>
                  </c:pt>
                  <c:pt idx="9">
                    <c:v>25/02/2008</c:v>
                  </c:pt>
                  <c:pt idx="10">
                    <c:v>03/03/2008</c:v>
                  </c:pt>
                  <c:pt idx="11">
                    <c:v>10/03/2008</c:v>
                  </c:pt>
                  <c:pt idx="12">
                    <c:v>17/03/2008</c:v>
                  </c:pt>
                  <c:pt idx="13">
                    <c:v>24/03/2008</c:v>
                  </c:pt>
                  <c:pt idx="14">
                    <c:v>31/03/2008</c:v>
                  </c:pt>
                  <c:pt idx="15">
                    <c:v>07/04/2008</c:v>
                  </c:pt>
                  <c:pt idx="16">
                    <c:v>14/04/2008</c:v>
                  </c:pt>
                  <c:pt idx="17">
                    <c:v>21/04/2008</c:v>
                  </c:pt>
                  <c:pt idx="18">
                    <c:v>28/04/2008</c:v>
                  </c:pt>
                  <c:pt idx="19">
                    <c:v>05/05/2008</c:v>
                  </c:pt>
                  <c:pt idx="20">
                    <c:v>12/05/2008</c:v>
                  </c:pt>
                  <c:pt idx="21">
                    <c:v>19/05/2008</c:v>
                  </c:pt>
                  <c:pt idx="22">
                    <c:v>26/05/2008</c:v>
                  </c:pt>
                  <c:pt idx="23">
                    <c:v>02/06/2008</c:v>
                  </c:pt>
                  <c:pt idx="24">
                    <c:v>09/06/2008</c:v>
                  </c:pt>
                  <c:pt idx="25">
                    <c:v>16/06/2008</c:v>
                  </c:pt>
                  <c:pt idx="26">
                    <c:v>23/06/2008</c:v>
                  </c:pt>
                  <c:pt idx="27">
                    <c:v>30/06/2008</c:v>
                  </c:pt>
                  <c:pt idx="28">
                    <c:v>07/07/2008</c:v>
                  </c:pt>
                  <c:pt idx="29">
                    <c:v>14/07/2008</c:v>
                  </c:pt>
                  <c:pt idx="30">
                    <c:v>21/07/2008</c:v>
                  </c:pt>
                  <c:pt idx="31">
                    <c:v>28/07/2008</c:v>
                  </c:pt>
                  <c:pt idx="32">
                    <c:v>04/08/2008</c:v>
                  </c:pt>
                  <c:pt idx="33">
                    <c:v>11/08/2008</c:v>
                  </c:pt>
                  <c:pt idx="34">
                    <c:v>18/08/2008</c:v>
                  </c:pt>
                  <c:pt idx="35">
                    <c:v>25/08/2008</c:v>
                  </c:pt>
                  <c:pt idx="36">
                    <c:v>01/09/2008</c:v>
                  </c:pt>
                  <c:pt idx="37">
                    <c:v>08/09/2008</c:v>
                  </c:pt>
                  <c:pt idx="38">
                    <c:v>15/09/2008</c:v>
                  </c:pt>
                  <c:pt idx="39">
                    <c:v>22/09/2008</c:v>
                  </c:pt>
                  <c:pt idx="40">
                    <c:v>29/09/2008</c:v>
                  </c:pt>
                  <c:pt idx="41">
                    <c:v>06/10/2008</c:v>
                  </c:pt>
                  <c:pt idx="42">
                    <c:v>13/10/2008</c:v>
                  </c:pt>
                  <c:pt idx="43">
                    <c:v>20/10/2008</c:v>
                  </c:pt>
                  <c:pt idx="44">
                    <c:v>27/10/2008</c:v>
                  </c:pt>
                  <c:pt idx="45">
                    <c:v>03/11/2008</c:v>
                  </c:pt>
                  <c:pt idx="46">
                    <c:v>10/11/2008</c:v>
                  </c:pt>
                  <c:pt idx="47">
                    <c:v>17/11/2008</c:v>
                  </c:pt>
                  <c:pt idx="48">
                    <c:v>24/11/2008</c:v>
                  </c:pt>
                  <c:pt idx="49">
                    <c:v>01/12/2008</c:v>
                  </c:pt>
                  <c:pt idx="50">
                    <c:v>08/12/2008</c:v>
                  </c:pt>
                  <c:pt idx="51">
                    <c:v>15/12/2008</c:v>
                  </c:pt>
                  <c:pt idx="52">
                    <c:v>22/12/2008</c:v>
                  </c:pt>
                  <c:pt idx="53">
                    <c:v>23/12/2008</c:v>
                  </c:pt>
                  <c:pt idx="55">
                    <c:v>% over prev </c:v>
                  </c:pt>
                </c:lvl>
              </c:multiLvlStrCache>
            </c:multiLvlStrRef>
          </c:cat>
          <c:val>
            <c:numRef>
              <c:f>'2007'!$C$51:$BB$51</c:f>
              <c:numCache>
                <c:formatCode>#,##0.00</c:formatCode>
                <c:ptCount val="52"/>
                <c:pt idx="0">
                  <c:v>396.82</c:v>
                </c:pt>
                <c:pt idx="1">
                  <c:v>396.82</c:v>
                </c:pt>
                <c:pt idx="2">
                  <c:v>396.82</c:v>
                </c:pt>
                <c:pt idx="3">
                  <c:v>405.59</c:v>
                </c:pt>
                <c:pt idx="4">
                  <c:v>411.69600000000003</c:v>
                </c:pt>
                <c:pt idx="5">
                  <c:v>412</c:v>
                </c:pt>
                <c:pt idx="6">
                  <c:v>360.26409999999998</c:v>
                </c:pt>
                <c:pt idx="7">
                  <c:v>284.19279999999998</c:v>
                </c:pt>
                <c:pt idx="8">
                  <c:v>283.35140000000001</c:v>
                </c:pt>
                <c:pt idx="9">
                  <c:v>302.8245</c:v>
                </c:pt>
                <c:pt idx="10">
                  <c:v>304.61520000000002</c:v>
                </c:pt>
                <c:pt idx="11">
                  <c:v>400</c:v>
                </c:pt>
                <c:pt idx="12">
                  <c:v>385</c:v>
                </c:pt>
                <c:pt idx="13">
                  <c:v>397</c:v>
                </c:pt>
                <c:pt idx="14">
                  <c:v>378</c:v>
                </c:pt>
                <c:pt idx="15">
                  <c:v>378</c:v>
                </c:pt>
                <c:pt idx="16">
                  <c:v>382</c:v>
                </c:pt>
                <c:pt idx="17">
                  <c:v>308.0188</c:v>
                </c:pt>
                <c:pt idx="18">
                  <c:v>360</c:v>
                </c:pt>
                <c:pt idx="19">
                  <c:v>360</c:v>
                </c:pt>
                <c:pt idx="20">
                  <c:v>360</c:v>
                </c:pt>
                <c:pt idx="21">
                  <c:v>360</c:v>
                </c:pt>
                <c:pt idx="22">
                  <c:v>333.3254</c:v>
                </c:pt>
                <c:pt idx="23">
                  <c:v>352</c:v>
                </c:pt>
                <c:pt idx="24">
                  <c:v>348</c:v>
                </c:pt>
                <c:pt idx="25">
                  <c:v>336.83429999999998</c:v>
                </c:pt>
                <c:pt idx="26">
                  <c:v>339.32330000000002</c:v>
                </c:pt>
                <c:pt idx="27">
                  <c:v>339.58530000000002</c:v>
                </c:pt>
                <c:pt idx="28">
                  <c:v>343.22190000000001</c:v>
                </c:pt>
                <c:pt idx="29">
                  <c:v>342.1739</c:v>
                </c:pt>
                <c:pt idx="30">
                  <c:v>340.4092</c:v>
                </c:pt>
                <c:pt idx="31">
                  <c:v>340.47910000000002</c:v>
                </c:pt>
                <c:pt idx="32">
                  <c:v>338.4599</c:v>
                </c:pt>
                <c:pt idx="33">
                  <c:v>337.39920000000001</c:v>
                </c:pt>
                <c:pt idx="34">
                  <c:v>306.38780000000003</c:v>
                </c:pt>
                <c:pt idx="35">
                  <c:v>313.1431</c:v>
                </c:pt>
                <c:pt idx="36">
                  <c:v>332.20069999999998</c:v>
                </c:pt>
                <c:pt idx="37">
                  <c:v>336.25009999999997</c:v>
                </c:pt>
                <c:pt idx="38">
                  <c:v>304.6841</c:v>
                </c:pt>
                <c:pt idx="39">
                  <c:v>244.67320000000001</c:v>
                </c:pt>
                <c:pt idx="40">
                  <c:v>247.26580000000001</c:v>
                </c:pt>
                <c:pt idx="41">
                  <c:v>247.87719999999999</c:v>
                </c:pt>
                <c:pt idx="42">
                  <c:v>248.9016</c:v>
                </c:pt>
                <c:pt idx="43">
                  <c:v>249.81120000000001</c:v>
                </c:pt>
                <c:pt idx="44">
                  <c:v>250.6831</c:v>
                </c:pt>
                <c:pt idx="45">
                  <c:v>251.90940000000001</c:v>
                </c:pt>
                <c:pt idx="46">
                  <c:v>249.4495</c:v>
                </c:pt>
                <c:pt idx="47">
                  <c:v>280.03570000000002</c:v>
                </c:pt>
                <c:pt idx="48">
                  <c:v>281.21719999999999</c:v>
                </c:pt>
                <c:pt idx="49">
                  <c:v>430.94</c:v>
                </c:pt>
                <c:pt idx="50">
                  <c:v>408.54</c:v>
                </c:pt>
                <c:pt idx="51">
                  <c:v>399.51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389824"/>
        <c:axId val="57391744"/>
      </c:lineChart>
      <c:catAx>
        <c:axId val="5738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391744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57391744"/>
        <c:scaling>
          <c:orientation val="minMax"/>
          <c:max val="1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€uro/ 100kg</a:t>
                </a:r>
              </a:p>
            </c:rich>
          </c:tx>
          <c:layout>
            <c:manualLayout>
              <c:xMode val="edge"/>
              <c:yMode val="edge"/>
              <c:x val="6.4766839378238338E-3"/>
              <c:y val="0.394266738163105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389824"/>
        <c:crosses val="autoZero"/>
        <c:crossBetween val="between"/>
        <c:majorUnit val="300"/>
        <c:minorUnit val="20"/>
      </c:valAx>
      <c:spPr>
        <a:solidFill>
          <a:srgbClr val="FFFFCC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2901608801490489"/>
          <c:y val="7.526919350134996E-2"/>
          <c:w val="0.94430119810153268"/>
          <c:h val="0.283155250754945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Development of the EU average market price for 
Heavy and Light Lamb carcases</a:t>
            </a:r>
          </a:p>
        </c:rich>
      </c:tx>
      <c:layout>
        <c:manualLayout>
          <c:xMode val="edge"/>
          <c:yMode val="edge"/>
          <c:x val="0.28260259870343063"/>
          <c:y val="3.2151900407915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481987187669259E-2"/>
          <c:y val="0.16075896781922344"/>
          <c:w val="0.88931512331092155"/>
          <c:h val="0.73207160729984833"/>
        </c:manualLayout>
      </c:layout>
      <c:lineChart>
        <c:grouping val="standard"/>
        <c:varyColors val="0"/>
        <c:ser>
          <c:idx val="4"/>
          <c:order val="0"/>
          <c:tx>
            <c:v>Light lamb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Graphs!$A$3:$A$365</c:f>
              <c:strCache>
                <c:ptCount val="339"/>
                <c:pt idx="0">
                  <c:v>|</c:v>
                </c:pt>
                <c:pt idx="26">
                  <c:v>2007</c:v>
                </c:pt>
                <c:pt idx="52">
                  <c:v>|</c:v>
                </c:pt>
                <c:pt idx="78">
                  <c:v>2008</c:v>
                </c:pt>
                <c:pt idx="104">
                  <c:v>|</c:v>
                </c:pt>
                <c:pt idx="130">
                  <c:v>2009</c:v>
                </c:pt>
                <c:pt idx="156">
                  <c:v>|</c:v>
                </c:pt>
                <c:pt idx="182">
                  <c:v>2010</c:v>
                </c:pt>
                <c:pt idx="208">
                  <c:v>|</c:v>
                </c:pt>
                <c:pt idx="234">
                  <c:v>2011</c:v>
                </c:pt>
                <c:pt idx="260">
                  <c:v>|</c:v>
                </c:pt>
                <c:pt idx="286">
                  <c:v>2012</c:v>
                </c:pt>
                <c:pt idx="312">
                  <c:v>|</c:v>
                </c:pt>
                <c:pt idx="338">
                  <c:v>2013</c:v>
                </c:pt>
              </c:strCache>
            </c:strRef>
          </c:cat>
          <c:val>
            <c:numRef>
              <c:f>Graphs!$F$3:$F$365</c:f>
              <c:numCache>
                <c:formatCode>0.00</c:formatCode>
                <c:ptCount val="363"/>
                <c:pt idx="0">
                  <c:v>590.03380000000004</c:v>
                </c:pt>
                <c:pt idx="1">
                  <c:v>565.2346</c:v>
                </c:pt>
                <c:pt idx="2">
                  <c:v>506.14980000000003</c:v>
                </c:pt>
                <c:pt idx="3">
                  <c:v>497.75459999999998</c:v>
                </c:pt>
                <c:pt idx="4">
                  <c:v>514.50710000000004</c:v>
                </c:pt>
                <c:pt idx="5">
                  <c:v>544.3107</c:v>
                </c:pt>
                <c:pt idx="6">
                  <c:v>547.67780000000005</c:v>
                </c:pt>
                <c:pt idx="7">
                  <c:v>556.13869999999997</c:v>
                </c:pt>
                <c:pt idx="8">
                  <c:v>553.38819999999998</c:v>
                </c:pt>
                <c:pt idx="9">
                  <c:v>558.5951</c:v>
                </c:pt>
                <c:pt idx="10">
                  <c:v>560.3605</c:v>
                </c:pt>
                <c:pt idx="11">
                  <c:v>581.78750000000002</c:v>
                </c:pt>
                <c:pt idx="12">
                  <c:v>596.64589999999998</c:v>
                </c:pt>
                <c:pt idx="13">
                  <c:v>616.08950000000004</c:v>
                </c:pt>
                <c:pt idx="14">
                  <c:v>580.71579999999994</c:v>
                </c:pt>
                <c:pt idx="15">
                  <c:v>552.55600000000004</c:v>
                </c:pt>
                <c:pt idx="16">
                  <c:v>536.42200000000003</c:v>
                </c:pt>
                <c:pt idx="17">
                  <c:v>524.56240000000003</c:v>
                </c:pt>
                <c:pt idx="18">
                  <c:v>508.07670000000002</c:v>
                </c:pt>
                <c:pt idx="19">
                  <c:v>521.10389999999995</c:v>
                </c:pt>
                <c:pt idx="20">
                  <c:v>523.28729999999996</c:v>
                </c:pt>
                <c:pt idx="21">
                  <c:v>522.97379999999998</c:v>
                </c:pt>
                <c:pt idx="22">
                  <c:v>522.77009999999996</c:v>
                </c:pt>
                <c:pt idx="23">
                  <c:v>516.25760000000002</c:v>
                </c:pt>
                <c:pt idx="24">
                  <c:v>524.70140000000004</c:v>
                </c:pt>
                <c:pt idx="25">
                  <c:v>515.61109999999996</c:v>
                </c:pt>
                <c:pt idx="26">
                  <c:v>532.92110000000002</c:v>
                </c:pt>
                <c:pt idx="27">
                  <c:v>555.54179999999997</c:v>
                </c:pt>
                <c:pt idx="28">
                  <c:v>570.24239999999998</c:v>
                </c:pt>
                <c:pt idx="29">
                  <c:v>574.09479999999996</c:v>
                </c:pt>
                <c:pt idx="30">
                  <c:v>568.22979999999995</c:v>
                </c:pt>
                <c:pt idx="31">
                  <c:v>573.26459999999997</c:v>
                </c:pt>
                <c:pt idx="32">
                  <c:v>588.49170000000004</c:v>
                </c:pt>
                <c:pt idx="33">
                  <c:v>591.6268</c:v>
                </c:pt>
                <c:pt idx="34">
                  <c:v>614.27869999999996</c:v>
                </c:pt>
                <c:pt idx="35">
                  <c:v>601.35469999999998</c:v>
                </c:pt>
                <c:pt idx="36">
                  <c:v>589.08979999999997</c:v>
                </c:pt>
                <c:pt idx="37">
                  <c:v>587.50429999999994</c:v>
                </c:pt>
                <c:pt idx="38">
                  <c:v>589.2088</c:v>
                </c:pt>
                <c:pt idx="39">
                  <c:v>618.00919999999996</c:v>
                </c:pt>
                <c:pt idx="40">
                  <c:v>646.13419999999996</c:v>
                </c:pt>
                <c:pt idx="41">
                  <c:v>674.1241</c:v>
                </c:pt>
                <c:pt idx="42">
                  <c:v>679.72550000000001</c:v>
                </c:pt>
                <c:pt idx="43">
                  <c:v>687.11239999999998</c:v>
                </c:pt>
                <c:pt idx="44">
                  <c:v>701.50160000000005</c:v>
                </c:pt>
                <c:pt idx="45">
                  <c:v>699.46079999999995</c:v>
                </c:pt>
                <c:pt idx="46">
                  <c:v>695.35640000000001</c:v>
                </c:pt>
                <c:pt idx="47">
                  <c:v>681.53219999999999</c:v>
                </c:pt>
                <c:pt idx="48">
                  <c:v>670.88509999999997</c:v>
                </c:pt>
                <c:pt idx="49">
                  <c:v>681.68320000000006</c:v>
                </c:pt>
                <c:pt idx="50">
                  <c:v>683.14200000000005</c:v>
                </c:pt>
                <c:pt idx="51">
                  <c:v>694.51710000000003</c:v>
                </c:pt>
                <c:pt idx="52">
                  <c:v>686.2672</c:v>
                </c:pt>
                <c:pt idx="53">
                  <c:v>664.86160000000007</c:v>
                </c:pt>
                <c:pt idx="54">
                  <c:v>653.11570000000006</c:v>
                </c:pt>
                <c:pt idx="55">
                  <c:v>585.30730000000005</c:v>
                </c:pt>
                <c:pt idx="56">
                  <c:v>551.19670000000008</c:v>
                </c:pt>
                <c:pt idx="57">
                  <c:v>546.35410000000002</c:v>
                </c:pt>
                <c:pt idx="58">
                  <c:v>558.00160000000005</c:v>
                </c:pt>
                <c:pt idx="59">
                  <c:v>560.98829999999998</c:v>
                </c:pt>
                <c:pt idx="60">
                  <c:v>569.21580000000006</c:v>
                </c:pt>
                <c:pt idx="61">
                  <c:v>569.50030000000004</c:v>
                </c:pt>
                <c:pt idx="62">
                  <c:v>591.60180000000003</c:v>
                </c:pt>
                <c:pt idx="63">
                  <c:v>584.31600000000003</c:v>
                </c:pt>
                <c:pt idx="64">
                  <c:v>567.51310000000001</c:v>
                </c:pt>
                <c:pt idx="65">
                  <c:v>534.05690000000004</c:v>
                </c:pt>
                <c:pt idx="66">
                  <c:v>536.90940000000001</c:v>
                </c:pt>
                <c:pt idx="67">
                  <c:v>534.93450000000007</c:v>
                </c:pt>
                <c:pt idx="68">
                  <c:v>523.53390000000002</c:v>
                </c:pt>
                <c:pt idx="69">
                  <c:v>503.61190000000005</c:v>
                </c:pt>
                <c:pt idx="70">
                  <c:v>506.22270000000003</c:v>
                </c:pt>
                <c:pt idx="71">
                  <c:v>507.98440000000005</c:v>
                </c:pt>
                <c:pt idx="72">
                  <c:v>510.3621</c:v>
                </c:pt>
                <c:pt idx="73">
                  <c:v>509.54570000000001</c:v>
                </c:pt>
                <c:pt idx="74">
                  <c:v>521.82619999999997</c:v>
                </c:pt>
                <c:pt idx="75">
                  <c:v>523.07910000000004</c:v>
                </c:pt>
                <c:pt idx="76">
                  <c:v>531.47140000000002</c:v>
                </c:pt>
                <c:pt idx="77">
                  <c:v>531.50900000000001</c:v>
                </c:pt>
                <c:pt idx="78">
                  <c:v>530.8877</c:v>
                </c:pt>
                <c:pt idx="79">
                  <c:v>570.39250000000004</c:v>
                </c:pt>
                <c:pt idx="80">
                  <c:v>582.17349999999999</c:v>
                </c:pt>
                <c:pt idx="81">
                  <c:v>588.7133</c:v>
                </c:pt>
                <c:pt idx="82">
                  <c:v>592.27769999999998</c:v>
                </c:pt>
                <c:pt idx="83">
                  <c:v>595.02780000000007</c:v>
                </c:pt>
                <c:pt idx="84">
                  <c:v>592.25459999999998</c:v>
                </c:pt>
                <c:pt idx="85">
                  <c:v>598.13670000000002</c:v>
                </c:pt>
                <c:pt idx="86">
                  <c:v>622.55600000000004</c:v>
                </c:pt>
                <c:pt idx="87">
                  <c:v>626.6146</c:v>
                </c:pt>
                <c:pt idx="88">
                  <c:v>644.8152</c:v>
                </c:pt>
                <c:pt idx="89">
                  <c:v>645.76560000000006</c:v>
                </c:pt>
                <c:pt idx="90">
                  <c:v>663.40610000000004</c:v>
                </c:pt>
                <c:pt idx="91">
                  <c:v>681.18430000000001</c:v>
                </c:pt>
                <c:pt idx="92">
                  <c:v>675.30849999999998</c:v>
                </c:pt>
                <c:pt idx="93">
                  <c:v>685.36630000000002</c:v>
                </c:pt>
                <c:pt idx="94">
                  <c:v>681.58339999999998</c:v>
                </c:pt>
                <c:pt idx="95">
                  <c:v>714.54910000000007</c:v>
                </c:pt>
                <c:pt idx="96">
                  <c:v>740.73249999999996</c:v>
                </c:pt>
                <c:pt idx="97">
                  <c:v>751.45410000000004</c:v>
                </c:pt>
                <c:pt idx="98">
                  <c:v>739.25710000000004</c:v>
                </c:pt>
                <c:pt idx="99">
                  <c:v>734.17410000000007</c:v>
                </c:pt>
                <c:pt idx="100">
                  <c:v>718.04390000000001</c:v>
                </c:pt>
                <c:pt idx="101">
                  <c:v>706.70749999999998</c:v>
                </c:pt>
                <c:pt idx="102">
                  <c:v>705.42460000000005</c:v>
                </c:pt>
                <c:pt idx="103">
                  <c:v>709.12610000000006</c:v>
                </c:pt>
                <c:pt idx="104">
                  <c:v>713.1825</c:v>
                </c:pt>
                <c:pt idx="105">
                  <c:v>718.40980000000002</c:v>
                </c:pt>
                <c:pt idx="106">
                  <c:v>671.74009999999998</c:v>
                </c:pt>
                <c:pt idx="107">
                  <c:v>650.62080000000003</c:v>
                </c:pt>
                <c:pt idx="108">
                  <c:v>631.1508</c:v>
                </c:pt>
                <c:pt idx="109">
                  <c:v>626.55520000000001</c:v>
                </c:pt>
                <c:pt idx="110">
                  <c:v>612.1155</c:v>
                </c:pt>
                <c:pt idx="111">
                  <c:v>593.76200000000006</c:v>
                </c:pt>
                <c:pt idx="112">
                  <c:v>571.08479999999997</c:v>
                </c:pt>
                <c:pt idx="113">
                  <c:v>555.47760000000005</c:v>
                </c:pt>
                <c:pt idx="114">
                  <c:v>551.04420000000005</c:v>
                </c:pt>
                <c:pt idx="115">
                  <c:v>556.85540000000003</c:v>
                </c:pt>
                <c:pt idx="116">
                  <c:v>557.52520000000004</c:v>
                </c:pt>
                <c:pt idx="117">
                  <c:v>533.87110000000007</c:v>
                </c:pt>
                <c:pt idx="118">
                  <c:v>549.70260000000007</c:v>
                </c:pt>
                <c:pt idx="119">
                  <c:v>579.0222</c:v>
                </c:pt>
                <c:pt idx="120">
                  <c:v>567.94170000000008</c:v>
                </c:pt>
                <c:pt idx="121">
                  <c:v>559.46069999999997</c:v>
                </c:pt>
                <c:pt idx="122">
                  <c:v>557.2903</c:v>
                </c:pt>
                <c:pt idx="123">
                  <c:v>551.48239999999998</c:v>
                </c:pt>
                <c:pt idx="124">
                  <c:v>551.11570000000006</c:v>
                </c:pt>
                <c:pt idx="125">
                  <c:v>556.86500000000001</c:v>
                </c:pt>
                <c:pt idx="126">
                  <c:v>553.79550000000006</c:v>
                </c:pt>
                <c:pt idx="127">
                  <c:v>561.92360000000008</c:v>
                </c:pt>
                <c:pt idx="128">
                  <c:v>562.95810000000006</c:v>
                </c:pt>
                <c:pt idx="129">
                  <c:v>578.21789999999999</c:v>
                </c:pt>
                <c:pt idx="130">
                  <c:v>588.84820000000002</c:v>
                </c:pt>
                <c:pt idx="131">
                  <c:v>614.02539999999999</c:v>
                </c:pt>
                <c:pt idx="132">
                  <c:v>619.41150000000005</c:v>
                </c:pt>
                <c:pt idx="133">
                  <c:v>633.35559999999998</c:v>
                </c:pt>
                <c:pt idx="134">
                  <c:v>647.02629999999999</c:v>
                </c:pt>
                <c:pt idx="135">
                  <c:v>648.8347</c:v>
                </c:pt>
                <c:pt idx="136">
                  <c:v>647.02730000000008</c:v>
                </c:pt>
                <c:pt idx="137">
                  <c:v>647.66120000000001</c:v>
                </c:pt>
                <c:pt idx="138">
                  <c:v>665.65420000000006</c:v>
                </c:pt>
                <c:pt idx="139">
                  <c:v>677.15140000000008</c:v>
                </c:pt>
                <c:pt idx="140">
                  <c:v>700.42230000000006</c:v>
                </c:pt>
                <c:pt idx="141">
                  <c:v>717.29219999999998</c:v>
                </c:pt>
                <c:pt idx="142">
                  <c:v>726.48670000000004</c:v>
                </c:pt>
                <c:pt idx="143">
                  <c:v>730.86810000000003</c:v>
                </c:pt>
                <c:pt idx="144">
                  <c:v>727.95010000000002</c:v>
                </c:pt>
                <c:pt idx="145">
                  <c:v>725.11860000000001</c:v>
                </c:pt>
                <c:pt idx="146">
                  <c:v>723.87260000000003</c:v>
                </c:pt>
                <c:pt idx="147">
                  <c:v>718.2867</c:v>
                </c:pt>
                <c:pt idx="148">
                  <c:v>711.71630000000005</c:v>
                </c:pt>
                <c:pt idx="149">
                  <c:v>706.74459999999999</c:v>
                </c:pt>
                <c:pt idx="150">
                  <c:v>701.88430000000005</c:v>
                </c:pt>
                <c:pt idx="151">
                  <c:v>713.53970000000004</c:v>
                </c:pt>
                <c:pt idx="152">
                  <c:v>713.63819999999998</c:v>
                </c:pt>
                <c:pt idx="153">
                  <c:v>714.43400000000008</c:v>
                </c:pt>
                <c:pt idx="154">
                  <c:v>725.02330000000006</c:v>
                </c:pt>
                <c:pt idx="155">
                  <c:v>720.30860000000007</c:v>
                </c:pt>
                <c:pt idx="156">
                  <c:v>717.56100000000004</c:v>
                </c:pt>
                <c:pt idx="157">
                  <c:v>714.02460000000008</c:v>
                </c:pt>
                <c:pt idx="158">
                  <c:v>642.12220000000002</c:v>
                </c:pt>
                <c:pt idx="159">
                  <c:v>603.6576</c:v>
                </c:pt>
                <c:pt idx="160">
                  <c:v>579.71630000000005</c:v>
                </c:pt>
                <c:pt idx="161">
                  <c:v>565.46699999999998</c:v>
                </c:pt>
                <c:pt idx="162">
                  <c:v>574.07370000000003</c:v>
                </c:pt>
                <c:pt idx="163">
                  <c:v>566.91250000000002</c:v>
                </c:pt>
                <c:pt idx="164">
                  <c:v>565.38340000000005</c:v>
                </c:pt>
                <c:pt idx="165">
                  <c:v>565.75670000000002</c:v>
                </c:pt>
                <c:pt idx="166">
                  <c:v>571.97130000000004</c:v>
                </c:pt>
                <c:pt idx="167">
                  <c:v>579.26220000000001</c:v>
                </c:pt>
                <c:pt idx="168">
                  <c:v>579.59030000000007</c:v>
                </c:pt>
                <c:pt idx="169">
                  <c:v>583.97</c:v>
                </c:pt>
                <c:pt idx="170">
                  <c:v>592.12570000000005</c:v>
                </c:pt>
                <c:pt idx="171">
                  <c:v>578.46230000000003</c:v>
                </c:pt>
                <c:pt idx="172">
                  <c:v>562.08680000000004</c:v>
                </c:pt>
                <c:pt idx="173">
                  <c:v>550.68830000000003</c:v>
                </c:pt>
                <c:pt idx="174">
                  <c:v>540.44820000000004</c:v>
                </c:pt>
                <c:pt idx="175">
                  <c:v>536.4982</c:v>
                </c:pt>
                <c:pt idx="176">
                  <c:v>528.21980000000008</c:v>
                </c:pt>
                <c:pt idx="177">
                  <c:v>532.23070000000007</c:v>
                </c:pt>
                <c:pt idx="178">
                  <c:v>531.7722</c:v>
                </c:pt>
                <c:pt idx="179">
                  <c:v>544.44950000000006</c:v>
                </c:pt>
                <c:pt idx="180">
                  <c:v>535.01100000000008</c:v>
                </c:pt>
                <c:pt idx="181">
                  <c:v>532.9171</c:v>
                </c:pt>
                <c:pt idx="182">
                  <c:v>535.23090000000002</c:v>
                </c:pt>
                <c:pt idx="183">
                  <c:v>555.06259999999997</c:v>
                </c:pt>
                <c:pt idx="184">
                  <c:v>576.19400000000007</c:v>
                </c:pt>
                <c:pt idx="185">
                  <c:v>572.70130000000006</c:v>
                </c:pt>
                <c:pt idx="186">
                  <c:v>576.31060000000002</c:v>
                </c:pt>
                <c:pt idx="187">
                  <c:v>575.26790000000005</c:v>
                </c:pt>
                <c:pt idx="188" formatCode="#,##0.00">
                  <c:v>588.86599999999999</c:v>
                </c:pt>
                <c:pt idx="189" formatCode="#,##0.00">
                  <c:v>630.91210000000001</c:v>
                </c:pt>
                <c:pt idx="190" formatCode="#,##0.00">
                  <c:v>601.5059</c:v>
                </c:pt>
                <c:pt idx="191" formatCode="#,##0.00">
                  <c:v>621.25279999999998</c:v>
                </c:pt>
                <c:pt idx="192" formatCode="#,##0.00">
                  <c:v>620.53060000000005</c:v>
                </c:pt>
                <c:pt idx="193" formatCode="#,##0.00">
                  <c:v>630.53610000000003</c:v>
                </c:pt>
                <c:pt idx="194" formatCode="#,##0.00">
                  <c:v>628.59190000000001</c:v>
                </c:pt>
                <c:pt idx="195" formatCode="#,##0.00">
                  <c:v>631.12480000000005</c:v>
                </c:pt>
                <c:pt idx="196" formatCode="#,##0.00">
                  <c:v>628.91100000000006</c:v>
                </c:pt>
                <c:pt idx="197" formatCode="#,##0.00">
                  <c:v>629.23340000000007</c:v>
                </c:pt>
                <c:pt idx="198" formatCode="#,##0.00">
                  <c:v>628.34500000000003</c:v>
                </c:pt>
                <c:pt idx="199" formatCode="#,##0.00">
                  <c:v>623.20500000000004</c:v>
                </c:pt>
                <c:pt idx="200" formatCode="#,##0.00">
                  <c:v>622.51980000000003</c:v>
                </c:pt>
                <c:pt idx="201" formatCode="#,##0.00">
                  <c:v>619.96990000000005</c:v>
                </c:pt>
                <c:pt idx="202" formatCode="#,##0.00">
                  <c:v>604.33230000000003</c:v>
                </c:pt>
                <c:pt idx="203" formatCode="#,##0.00">
                  <c:v>615.72840000000008</c:v>
                </c:pt>
                <c:pt idx="204" formatCode="#,##0.00">
                  <c:v>608.19740000000002</c:v>
                </c:pt>
                <c:pt idx="205" formatCode="#,##0.00">
                  <c:v>610.10050000000001</c:v>
                </c:pt>
                <c:pt idx="206" formatCode="#,##0.00">
                  <c:v>611.02409999999998</c:v>
                </c:pt>
                <c:pt idx="207" formatCode="#,##0.00">
                  <c:v>628.11940000000004</c:v>
                </c:pt>
                <c:pt idx="208" formatCode="#,##0.00">
                  <c:v>615.21140000000003</c:v>
                </c:pt>
                <c:pt idx="209" formatCode="#,##0.00">
                  <c:v>568.19119999999998</c:v>
                </c:pt>
                <c:pt idx="210" formatCode="#,##0.00">
                  <c:v>548.02819999999997</c:v>
                </c:pt>
                <c:pt idx="211" formatCode="#,##0.00">
                  <c:v>533.79090000000008</c:v>
                </c:pt>
                <c:pt idx="212" formatCode="#,##0.00">
                  <c:v>531.12080000000003</c:v>
                </c:pt>
                <c:pt idx="213" formatCode="#,##0.00">
                  <c:v>525.7921</c:v>
                </c:pt>
                <c:pt idx="214" formatCode="#,##0.00">
                  <c:v>527.34400000000005</c:v>
                </c:pt>
                <c:pt idx="215" formatCode="#,##0.00">
                  <c:v>534.52970000000005</c:v>
                </c:pt>
                <c:pt idx="216" formatCode="#,##0.00">
                  <c:v>539.12310000000002</c:v>
                </c:pt>
                <c:pt idx="217" formatCode="#,##0.00">
                  <c:v>538.68450000000007</c:v>
                </c:pt>
                <c:pt idx="218" formatCode="#,##0.00">
                  <c:v>540.58120000000008</c:v>
                </c:pt>
                <c:pt idx="219" formatCode="#,##0.00">
                  <c:v>543.84670000000006</c:v>
                </c:pt>
                <c:pt idx="220" formatCode="#,##0.00">
                  <c:v>541.0607</c:v>
                </c:pt>
                <c:pt idx="221" formatCode="#,##0.00">
                  <c:v>542.33950000000004</c:v>
                </c:pt>
                <c:pt idx="222" formatCode="#,##0.00">
                  <c:v>559.0942</c:v>
                </c:pt>
                <c:pt idx="223" formatCode="#,##0.00">
                  <c:v>590.56920000000002</c:v>
                </c:pt>
                <c:pt idx="224" formatCode="#,##0.00">
                  <c:v>610.95680000000004</c:v>
                </c:pt>
                <c:pt idx="225" formatCode="#,##0.00">
                  <c:v>584.51960000000008</c:v>
                </c:pt>
                <c:pt idx="226" formatCode="#,##0.00">
                  <c:v>568.31510000000003</c:v>
                </c:pt>
                <c:pt idx="227" formatCode="#,##0.00">
                  <c:v>561.31470000000002</c:v>
                </c:pt>
                <c:pt idx="228" formatCode="#,##0.00">
                  <c:v>559.58440000000007</c:v>
                </c:pt>
                <c:pt idx="229" formatCode="#,##0.00">
                  <c:v>555.88459999999998</c:v>
                </c:pt>
                <c:pt idx="230" formatCode="#,##0.00">
                  <c:v>556.73820000000001</c:v>
                </c:pt>
                <c:pt idx="231" formatCode="#,##0.00">
                  <c:v>560.71249999999998</c:v>
                </c:pt>
                <c:pt idx="232" formatCode="#,##0.00">
                  <c:v>558.18979999999999</c:v>
                </c:pt>
                <c:pt idx="233" formatCode="#,##0.00">
                  <c:v>565.3057</c:v>
                </c:pt>
                <c:pt idx="234" formatCode="#,##0.00">
                  <c:v>571.05860000000007</c:v>
                </c:pt>
                <c:pt idx="235" formatCode="#,##0.00">
                  <c:v>570.03830000000005</c:v>
                </c:pt>
                <c:pt idx="236" formatCode="#,##0.00">
                  <c:v>570.15710000000001</c:v>
                </c:pt>
                <c:pt idx="237" formatCode="#,##0.00">
                  <c:v>590.03899999999999</c:v>
                </c:pt>
                <c:pt idx="238" formatCode="#,##0.00">
                  <c:v>584.78110000000004</c:v>
                </c:pt>
                <c:pt idx="239" formatCode="#,##0.00">
                  <c:v>582.27539999999999</c:v>
                </c:pt>
                <c:pt idx="240" formatCode="#,##0.00">
                  <c:v>601.89160000000004</c:v>
                </c:pt>
                <c:pt idx="241" formatCode="#,##0.00">
                  <c:v>598.80550000000005</c:v>
                </c:pt>
                <c:pt idx="242" formatCode="#,##0.00">
                  <c:v>599.69640000000004</c:v>
                </c:pt>
                <c:pt idx="243" formatCode="#,##0.00">
                  <c:v>608.89340000000004</c:v>
                </c:pt>
                <c:pt idx="244" formatCode="#,##0.00">
                  <c:v>622.81330000000003</c:v>
                </c:pt>
                <c:pt idx="245" formatCode="#,##0.00">
                  <c:v>622.50380000000007</c:v>
                </c:pt>
                <c:pt idx="246" formatCode="#,##0.00">
                  <c:v>622.61560000000009</c:v>
                </c:pt>
                <c:pt idx="247" formatCode="#,##0.00">
                  <c:v>620.67610000000002</c:v>
                </c:pt>
                <c:pt idx="248" formatCode="#,##0.00">
                  <c:v>630.30320000000006</c:v>
                </c:pt>
                <c:pt idx="249" formatCode="#,##0.00">
                  <c:v>638.30540000000008</c:v>
                </c:pt>
                <c:pt idx="250" formatCode="#,##0.00">
                  <c:v>633.8895</c:v>
                </c:pt>
                <c:pt idx="251" formatCode="#,##0.00">
                  <c:v>621.1463</c:v>
                </c:pt>
                <c:pt idx="252" formatCode="#,##0.00">
                  <c:v>634.97990000000004</c:v>
                </c:pt>
                <c:pt idx="253" formatCode="#,##0.00">
                  <c:v>627.39620000000002</c:v>
                </c:pt>
                <c:pt idx="254" formatCode="#,##0.00">
                  <c:v>636.58040000000005</c:v>
                </c:pt>
                <c:pt idx="255" formatCode="#,##0.00">
                  <c:v>637.70010000000002</c:v>
                </c:pt>
                <c:pt idx="256" formatCode="#,##0.00">
                  <c:v>637.79399999999998</c:v>
                </c:pt>
                <c:pt idx="257" formatCode="#,##0.00">
                  <c:v>642.17079999999999</c:v>
                </c:pt>
                <c:pt idx="258" formatCode="#,##0.00">
                  <c:v>643.76600000000008</c:v>
                </c:pt>
                <c:pt idx="259" formatCode="#,##0.00">
                  <c:v>651.48290000000009</c:v>
                </c:pt>
                <c:pt idx="260" formatCode="#,##0.00">
                  <c:v>645.37990000000002</c:v>
                </c:pt>
                <c:pt idx="261" formatCode="#,##0.00">
                  <c:v>633.93560000000002</c:v>
                </c:pt>
                <c:pt idx="262" formatCode="#,##0.00">
                  <c:v>610.51620000000003</c:v>
                </c:pt>
                <c:pt idx="263" formatCode="#,##0.00">
                  <c:v>588.69760000000008</c:v>
                </c:pt>
                <c:pt idx="264" formatCode="#,##0.00">
                  <c:v>576.65010000000007</c:v>
                </c:pt>
                <c:pt idx="265" formatCode="#,##0.00">
                  <c:v>576.99459999999999</c:v>
                </c:pt>
                <c:pt idx="266" formatCode="#,##0.00">
                  <c:v>585.27539999999999</c:v>
                </c:pt>
                <c:pt idx="267" formatCode="#,##0.00">
                  <c:v>584.96370000000002</c:v>
                </c:pt>
                <c:pt idx="268" formatCode="#,##0.00">
                  <c:v>584.10320000000002</c:v>
                </c:pt>
                <c:pt idx="269" formatCode="#,##0.00">
                  <c:v>584.02460000000008</c:v>
                </c:pt>
                <c:pt idx="270" formatCode="#,##0.00">
                  <c:v>586.61620000000005</c:v>
                </c:pt>
                <c:pt idx="271" formatCode="#,##0.00">
                  <c:v>586.15030000000002</c:v>
                </c:pt>
                <c:pt idx="272" formatCode="#,##0.00">
                  <c:v>581.6567</c:v>
                </c:pt>
                <c:pt idx="273" formatCode="#,##0.00">
                  <c:v>580.49959999999999</c:v>
                </c:pt>
                <c:pt idx="274" formatCode="#,##0.00">
                  <c:v>601.77910000000008</c:v>
                </c:pt>
                <c:pt idx="275" formatCode="#,##0.00">
                  <c:v>598.7604</c:v>
                </c:pt>
                <c:pt idx="276" formatCode="#,##0.00">
                  <c:v>591.39139999999998</c:v>
                </c:pt>
                <c:pt idx="277" formatCode="#,##0.00">
                  <c:v>594.31119999999999</c:v>
                </c:pt>
                <c:pt idx="278" formatCode="#,##0.00">
                  <c:v>595.82180000000005</c:v>
                </c:pt>
                <c:pt idx="279" formatCode="#,##0.00">
                  <c:v>579.74829999999997</c:v>
                </c:pt>
                <c:pt idx="280" formatCode="#,##0.00">
                  <c:v>556.19889999999998</c:v>
                </c:pt>
                <c:pt idx="281" formatCode="#,##0.00">
                  <c:v>555.25260000000003</c:v>
                </c:pt>
                <c:pt idx="282" formatCode="#,##0.00">
                  <c:v>555.39780000000007</c:v>
                </c:pt>
                <c:pt idx="283" formatCode="#,##0.00">
                  <c:v>557.15170000000001</c:v>
                </c:pt>
                <c:pt idx="284" formatCode="#,##0.00">
                  <c:v>553.40570000000002</c:v>
                </c:pt>
                <c:pt idx="285" formatCode="#,##0.00">
                  <c:v>551.67899999999997</c:v>
                </c:pt>
                <c:pt idx="286" formatCode="#,##0.00">
                  <c:v>555.04780000000005</c:v>
                </c:pt>
                <c:pt idx="287" formatCode="#,##0.00">
                  <c:v>558.44280000000003</c:v>
                </c:pt>
                <c:pt idx="288" formatCode="#,##0.00">
                  <c:v>577.09519999999998</c:v>
                </c:pt>
                <c:pt idx="289" formatCode="#,##0.00">
                  <c:v>591.86969999999997</c:v>
                </c:pt>
                <c:pt idx="290" formatCode="#,##0.00">
                  <c:v>594.90729999999996</c:v>
                </c:pt>
                <c:pt idx="291" formatCode="#,##0.00">
                  <c:v>579.18259999999998</c:v>
                </c:pt>
                <c:pt idx="292" formatCode="#,##0.00">
                  <c:v>604.94740000000002</c:v>
                </c:pt>
                <c:pt idx="293" formatCode="#,##0.00">
                  <c:v>614.49379999999996</c:v>
                </c:pt>
                <c:pt idx="294" formatCode="#,##0.00">
                  <c:v>611.92280000000005</c:v>
                </c:pt>
                <c:pt idx="295" formatCode="#,##0.00">
                  <c:v>615.93359999999996</c:v>
                </c:pt>
                <c:pt idx="296" formatCode="#,##0.00">
                  <c:v>633.96529999999996</c:v>
                </c:pt>
                <c:pt idx="297" formatCode="#,##0.00">
                  <c:v>637.87940000000003</c:v>
                </c:pt>
                <c:pt idx="298" formatCode="#,##0.00">
                  <c:v>639.45000000000005</c:v>
                </c:pt>
                <c:pt idx="299" formatCode="#,##0.00">
                  <c:v>638.56119999999999</c:v>
                </c:pt>
                <c:pt idx="300" formatCode="#,##0.00">
                  <c:v>626.22460000000001</c:v>
                </c:pt>
                <c:pt idx="301" formatCode="#,##0.00">
                  <c:v>631.0806</c:v>
                </c:pt>
                <c:pt idx="302" formatCode="#,##0.00">
                  <c:v>629.10749999999996</c:v>
                </c:pt>
                <c:pt idx="303" formatCode="#,##0.00">
                  <c:v>625.89710000000002</c:v>
                </c:pt>
                <c:pt idx="304" formatCode="#,##0.00">
                  <c:v>629.73069999999996</c:v>
                </c:pt>
                <c:pt idx="305" formatCode="#,##0.00">
                  <c:v>632.15880000000004</c:v>
                </c:pt>
                <c:pt idx="306" formatCode="#,##0.00">
                  <c:v>635.93269999999995</c:v>
                </c:pt>
                <c:pt idx="307" formatCode="#,##0.00">
                  <c:v>638.20420000000001</c:v>
                </c:pt>
                <c:pt idx="308" formatCode="#,##0.00">
                  <c:v>634.31500000000005</c:v>
                </c:pt>
                <c:pt idx="309" formatCode="#,##0.00">
                  <c:v>635.31939999999997</c:v>
                </c:pt>
                <c:pt idx="310" formatCode="#,##0.00">
                  <c:v>635.70479999999998</c:v>
                </c:pt>
                <c:pt idx="311" formatCode="#,##0.00">
                  <c:v>604.13699999999994</c:v>
                </c:pt>
                <c:pt idx="312" formatCode="#,##0.00">
                  <c:v>602.94939999999997</c:v>
                </c:pt>
                <c:pt idx="313" formatCode="#,##0.00">
                  <c:v>636.02660000000003</c:v>
                </c:pt>
                <c:pt idx="314" formatCode="#,##0.00">
                  <c:v>647.21</c:v>
                </c:pt>
                <c:pt idx="315" formatCode="#,##0.00">
                  <c:v>577.85149999999999</c:v>
                </c:pt>
                <c:pt idx="316" formatCode="#,##0.00">
                  <c:v>558.66930000000002</c:v>
                </c:pt>
                <c:pt idx="317" formatCode="#,##0.00">
                  <c:v>542.38499999999999</c:v>
                </c:pt>
                <c:pt idx="318" formatCode="#,##0.00">
                  <c:v>547.96730000000002</c:v>
                </c:pt>
                <c:pt idx="319" formatCode="#,##0.00">
                  <c:v>545.24249999999995</c:v>
                </c:pt>
                <c:pt idx="320" formatCode="#,##0.00">
                  <c:v>539.04629999999997</c:v>
                </c:pt>
                <c:pt idx="321" formatCode="#,##0.00">
                  <c:v>535.11339999999996</c:v>
                </c:pt>
                <c:pt idx="322" formatCode="#,##0.00">
                  <c:v>542.11109999999996</c:v>
                </c:pt>
                <c:pt idx="323" formatCode="#,##0.00">
                  <c:v>527.88250000000005</c:v>
                </c:pt>
                <c:pt idx="324" formatCode="#,##0.00">
                  <c:v>529.93499999999995</c:v>
                </c:pt>
                <c:pt idx="325" formatCode="#,##0.00">
                  <c:v>556.03679999999997</c:v>
                </c:pt>
                <c:pt idx="326" formatCode="#,##0.00">
                  <c:v>550.13930000000005</c:v>
                </c:pt>
                <c:pt idx="327" formatCode="#,##0.00">
                  <c:v>540.89980000000003</c:v>
                </c:pt>
                <c:pt idx="328" formatCode="#,##0.00">
                  <c:v>543.97789999999998</c:v>
                </c:pt>
                <c:pt idx="329" formatCode="#,##0.00">
                  <c:v>549.6268</c:v>
                </c:pt>
                <c:pt idx="330" formatCode="#,##0.00">
                  <c:v>566.2604</c:v>
                </c:pt>
                <c:pt idx="331" formatCode="#,##0.00">
                  <c:v>555.03110000000004</c:v>
                </c:pt>
                <c:pt idx="332" formatCode="#,##0.00">
                  <c:v>560.62929999999994</c:v>
                </c:pt>
                <c:pt idx="333" formatCode="#,##0.00">
                  <c:v>561.452</c:v>
                </c:pt>
              </c:numCache>
            </c:numRef>
          </c:val>
          <c:smooth val="0"/>
        </c:ser>
        <c:ser>
          <c:idx val="2"/>
          <c:order val="1"/>
          <c:tx>
            <c:v>Heavy Lamb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Graphs!$A$3:$A$365</c:f>
              <c:strCache>
                <c:ptCount val="339"/>
                <c:pt idx="0">
                  <c:v>|</c:v>
                </c:pt>
                <c:pt idx="26">
                  <c:v>2007</c:v>
                </c:pt>
                <c:pt idx="52">
                  <c:v>|</c:v>
                </c:pt>
                <c:pt idx="78">
                  <c:v>2008</c:v>
                </c:pt>
                <c:pt idx="104">
                  <c:v>|</c:v>
                </c:pt>
                <c:pt idx="130">
                  <c:v>2009</c:v>
                </c:pt>
                <c:pt idx="156">
                  <c:v>|</c:v>
                </c:pt>
                <c:pt idx="182">
                  <c:v>2010</c:v>
                </c:pt>
                <c:pt idx="208">
                  <c:v>|</c:v>
                </c:pt>
                <c:pt idx="234">
                  <c:v>2011</c:v>
                </c:pt>
                <c:pt idx="260">
                  <c:v>|</c:v>
                </c:pt>
                <c:pt idx="286">
                  <c:v>2012</c:v>
                </c:pt>
                <c:pt idx="312">
                  <c:v>|</c:v>
                </c:pt>
                <c:pt idx="338">
                  <c:v>2013</c:v>
                </c:pt>
              </c:strCache>
            </c:strRef>
          </c:cat>
          <c:val>
            <c:numRef>
              <c:f>Graphs!$D$3:$D$365</c:f>
              <c:numCache>
                <c:formatCode>0.00</c:formatCode>
                <c:ptCount val="363"/>
                <c:pt idx="0">
                  <c:v>390.23439999999999</c:v>
                </c:pt>
                <c:pt idx="1">
                  <c:v>387.51730000000003</c:v>
                </c:pt>
                <c:pt idx="2">
                  <c:v>385.8852</c:v>
                </c:pt>
                <c:pt idx="3">
                  <c:v>384.8503</c:v>
                </c:pt>
                <c:pt idx="4">
                  <c:v>392.93360000000001</c:v>
                </c:pt>
                <c:pt idx="5">
                  <c:v>397.45160000000004</c:v>
                </c:pt>
                <c:pt idx="6">
                  <c:v>400.1825</c:v>
                </c:pt>
                <c:pt idx="7">
                  <c:v>401.18040000000002</c:v>
                </c:pt>
                <c:pt idx="8">
                  <c:v>395.77809999999999</c:v>
                </c:pt>
                <c:pt idx="9">
                  <c:v>401.65050000000002</c:v>
                </c:pt>
                <c:pt idx="10">
                  <c:v>409.68760000000003</c:v>
                </c:pt>
                <c:pt idx="11">
                  <c:v>417.64080000000001</c:v>
                </c:pt>
                <c:pt idx="12">
                  <c:v>425.25749999999999</c:v>
                </c:pt>
                <c:pt idx="13">
                  <c:v>431.2473</c:v>
                </c:pt>
                <c:pt idx="14">
                  <c:v>414.70010000000002</c:v>
                </c:pt>
                <c:pt idx="15">
                  <c:v>412.67650000000003</c:v>
                </c:pt>
                <c:pt idx="16">
                  <c:v>394.15870000000001</c:v>
                </c:pt>
                <c:pt idx="17">
                  <c:v>390.78860000000003</c:v>
                </c:pt>
                <c:pt idx="18">
                  <c:v>383.6087</c:v>
                </c:pt>
                <c:pt idx="19">
                  <c:v>415.49630000000002</c:v>
                </c:pt>
                <c:pt idx="20">
                  <c:v>419.00650000000002</c:v>
                </c:pt>
                <c:pt idx="21">
                  <c:v>410.26030000000003</c:v>
                </c:pt>
                <c:pt idx="22">
                  <c:v>407.44720000000001</c:v>
                </c:pt>
                <c:pt idx="23">
                  <c:v>404.20860000000005</c:v>
                </c:pt>
                <c:pt idx="24">
                  <c:v>397.39870000000002</c:v>
                </c:pt>
                <c:pt idx="25">
                  <c:v>395.387</c:v>
                </c:pt>
                <c:pt idx="26">
                  <c:v>398.55110000000002</c:v>
                </c:pt>
                <c:pt idx="27">
                  <c:v>400.20520000000005</c:v>
                </c:pt>
                <c:pt idx="28">
                  <c:v>398.35040000000004</c:v>
                </c:pt>
                <c:pt idx="29">
                  <c:v>392.80549999999999</c:v>
                </c:pt>
                <c:pt idx="30">
                  <c:v>395.42220000000003</c:v>
                </c:pt>
                <c:pt idx="31">
                  <c:v>408.58460000000002</c:v>
                </c:pt>
                <c:pt idx="32">
                  <c:v>415.20749999999998</c:v>
                </c:pt>
                <c:pt idx="33">
                  <c:v>397.57690000000002</c:v>
                </c:pt>
                <c:pt idx="34">
                  <c:v>398.3639</c:v>
                </c:pt>
                <c:pt idx="35">
                  <c:v>398.31170000000003</c:v>
                </c:pt>
                <c:pt idx="36">
                  <c:v>395.16990000000004</c:v>
                </c:pt>
                <c:pt idx="37">
                  <c:v>398.97120000000001</c:v>
                </c:pt>
                <c:pt idx="38">
                  <c:v>390.92430000000002</c:v>
                </c:pt>
                <c:pt idx="39">
                  <c:v>390.90320000000003</c:v>
                </c:pt>
                <c:pt idx="40">
                  <c:v>386.47310000000004</c:v>
                </c:pt>
                <c:pt idx="41">
                  <c:v>386.85150000000004</c:v>
                </c:pt>
                <c:pt idx="42">
                  <c:v>384.24549999999999</c:v>
                </c:pt>
                <c:pt idx="43">
                  <c:v>379.95070000000004</c:v>
                </c:pt>
                <c:pt idx="44">
                  <c:v>378.84720000000004</c:v>
                </c:pt>
                <c:pt idx="45">
                  <c:v>379.45949999999999</c:v>
                </c:pt>
                <c:pt idx="46">
                  <c:v>376.79180000000002</c:v>
                </c:pt>
                <c:pt idx="47">
                  <c:v>374.82990000000001</c:v>
                </c:pt>
                <c:pt idx="48">
                  <c:v>373.8723</c:v>
                </c:pt>
                <c:pt idx="49">
                  <c:v>373.5204</c:v>
                </c:pt>
                <c:pt idx="50">
                  <c:v>374.52570000000003</c:v>
                </c:pt>
                <c:pt idx="51">
                  <c:v>380.58510000000001</c:v>
                </c:pt>
                <c:pt idx="52">
                  <c:v>356.19310000000002</c:v>
                </c:pt>
                <c:pt idx="53">
                  <c:v>355.65270000000004</c:v>
                </c:pt>
                <c:pt idx="54">
                  <c:v>356.71</c:v>
                </c:pt>
                <c:pt idx="55">
                  <c:v>357.75260000000003</c:v>
                </c:pt>
                <c:pt idx="56">
                  <c:v>361.00210000000004</c:v>
                </c:pt>
                <c:pt idx="57">
                  <c:v>373.28680000000003</c:v>
                </c:pt>
                <c:pt idx="58">
                  <c:v>378.4556</c:v>
                </c:pt>
                <c:pt idx="59">
                  <c:v>379.23380000000003</c:v>
                </c:pt>
                <c:pt idx="60">
                  <c:v>381.4323</c:v>
                </c:pt>
                <c:pt idx="61">
                  <c:v>385.53020000000004</c:v>
                </c:pt>
                <c:pt idx="62">
                  <c:v>402.33790000000005</c:v>
                </c:pt>
                <c:pt idx="63">
                  <c:v>409.62730000000005</c:v>
                </c:pt>
                <c:pt idx="64">
                  <c:v>412.69450000000001</c:v>
                </c:pt>
                <c:pt idx="65">
                  <c:v>419.8723</c:v>
                </c:pt>
                <c:pt idx="66">
                  <c:v>406.45260000000002</c:v>
                </c:pt>
                <c:pt idx="67">
                  <c:v>402.43620000000004</c:v>
                </c:pt>
                <c:pt idx="68">
                  <c:v>397.86250000000001</c:v>
                </c:pt>
                <c:pt idx="69">
                  <c:v>404.95609999999999</c:v>
                </c:pt>
                <c:pt idx="70">
                  <c:v>425.66040000000004</c:v>
                </c:pt>
                <c:pt idx="71">
                  <c:v>433.48650000000004</c:v>
                </c:pt>
                <c:pt idx="72">
                  <c:v>457.2253</c:v>
                </c:pt>
                <c:pt idx="73">
                  <c:v>457.34140000000002</c:v>
                </c:pt>
                <c:pt idx="74">
                  <c:v>425.5265</c:v>
                </c:pt>
                <c:pt idx="75">
                  <c:v>421.52379999999999</c:v>
                </c:pt>
                <c:pt idx="76">
                  <c:v>427.36260000000004</c:v>
                </c:pt>
                <c:pt idx="77">
                  <c:v>407.0077</c:v>
                </c:pt>
                <c:pt idx="78">
                  <c:v>393.34550000000002</c:v>
                </c:pt>
                <c:pt idx="79">
                  <c:v>386.80630000000002</c:v>
                </c:pt>
                <c:pt idx="80">
                  <c:v>384.96430000000004</c:v>
                </c:pt>
                <c:pt idx="81">
                  <c:v>387.88510000000002</c:v>
                </c:pt>
                <c:pt idx="82">
                  <c:v>384.13839999999999</c:v>
                </c:pt>
                <c:pt idx="83">
                  <c:v>374.11310000000003</c:v>
                </c:pt>
                <c:pt idx="84">
                  <c:v>382.30600000000004</c:v>
                </c:pt>
                <c:pt idx="85">
                  <c:v>388.05400000000003</c:v>
                </c:pt>
                <c:pt idx="86">
                  <c:v>388.60920000000004</c:v>
                </c:pt>
                <c:pt idx="87">
                  <c:v>386.32890000000003</c:v>
                </c:pt>
                <c:pt idx="88">
                  <c:v>391.69400000000002</c:v>
                </c:pt>
                <c:pt idx="89">
                  <c:v>390.4085</c:v>
                </c:pt>
                <c:pt idx="90">
                  <c:v>390.98040000000003</c:v>
                </c:pt>
                <c:pt idx="91">
                  <c:v>390.80440000000004</c:v>
                </c:pt>
                <c:pt idx="92">
                  <c:v>385.52199999999999</c:v>
                </c:pt>
                <c:pt idx="93">
                  <c:v>383.21440000000001</c:v>
                </c:pt>
                <c:pt idx="94">
                  <c:v>381.62940000000003</c:v>
                </c:pt>
                <c:pt idx="95">
                  <c:v>380.83610000000004</c:v>
                </c:pt>
                <c:pt idx="96">
                  <c:v>383.84640000000002</c:v>
                </c:pt>
                <c:pt idx="97">
                  <c:v>374.52820000000003</c:v>
                </c:pt>
                <c:pt idx="98">
                  <c:v>376.72380000000004</c:v>
                </c:pt>
                <c:pt idx="99">
                  <c:v>377.3526</c:v>
                </c:pt>
                <c:pt idx="100">
                  <c:v>381.00620000000004</c:v>
                </c:pt>
                <c:pt idx="101">
                  <c:v>382.52610000000004</c:v>
                </c:pt>
                <c:pt idx="102">
                  <c:v>377.06290000000001</c:v>
                </c:pt>
                <c:pt idx="103">
                  <c:v>374.76249999999999</c:v>
                </c:pt>
                <c:pt idx="104">
                  <c:v>384.48810000000003</c:v>
                </c:pt>
                <c:pt idx="105">
                  <c:v>401.0616</c:v>
                </c:pt>
                <c:pt idx="106">
                  <c:v>408.08850000000001</c:v>
                </c:pt>
                <c:pt idx="107">
                  <c:v>402.2414</c:v>
                </c:pt>
                <c:pt idx="108">
                  <c:v>403.2285</c:v>
                </c:pt>
                <c:pt idx="109">
                  <c:v>416.95749999999998</c:v>
                </c:pt>
                <c:pt idx="110">
                  <c:v>416.6549</c:v>
                </c:pt>
                <c:pt idx="111">
                  <c:v>415.87900000000002</c:v>
                </c:pt>
                <c:pt idx="112">
                  <c:v>412.03210000000001</c:v>
                </c:pt>
                <c:pt idx="113">
                  <c:v>410.98850000000004</c:v>
                </c:pt>
                <c:pt idx="114">
                  <c:v>407.82350000000002</c:v>
                </c:pt>
                <c:pt idx="115">
                  <c:v>408.63470000000001</c:v>
                </c:pt>
                <c:pt idx="116">
                  <c:v>420.79349999999999</c:v>
                </c:pt>
                <c:pt idx="117">
                  <c:v>436.87330000000003</c:v>
                </c:pt>
                <c:pt idx="118">
                  <c:v>442.45610000000005</c:v>
                </c:pt>
                <c:pt idx="119">
                  <c:v>444.7978</c:v>
                </c:pt>
                <c:pt idx="120">
                  <c:v>447.16770000000002</c:v>
                </c:pt>
                <c:pt idx="121">
                  <c:v>425.92150000000004</c:v>
                </c:pt>
                <c:pt idx="122">
                  <c:v>437.06280000000004</c:v>
                </c:pt>
                <c:pt idx="123">
                  <c:v>440.80720000000002</c:v>
                </c:pt>
                <c:pt idx="124">
                  <c:v>456.62370000000004</c:v>
                </c:pt>
                <c:pt idx="125">
                  <c:v>453.96110000000004</c:v>
                </c:pt>
                <c:pt idx="126">
                  <c:v>448.572</c:v>
                </c:pt>
                <c:pt idx="127">
                  <c:v>441.58570000000003</c:v>
                </c:pt>
                <c:pt idx="128">
                  <c:v>422.26030000000003</c:v>
                </c:pt>
                <c:pt idx="129">
                  <c:v>403.9264</c:v>
                </c:pt>
                <c:pt idx="130">
                  <c:v>392.6026</c:v>
                </c:pt>
                <c:pt idx="131">
                  <c:v>383.82070000000004</c:v>
                </c:pt>
                <c:pt idx="132">
                  <c:v>389.5489</c:v>
                </c:pt>
                <c:pt idx="133">
                  <c:v>384.73180000000002</c:v>
                </c:pt>
                <c:pt idx="134">
                  <c:v>379.9581</c:v>
                </c:pt>
                <c:pt idx="135">
                  <c:v>382.59590000000003</c:v>
                </c:pt>
                <c:pt idx="136">
                  <c:v>388.4871</c:v>
                </c:pt>
                <c:pt idx="137">
                  <c:v>388.11760000000004</c:v>
                </c:pt>
                <c:pt idx="138">
                  <c:v>387.75550000000004</c:v>
                </c:pt>
                <c:pt idx="139">
                  <c:v>387.32370000000003</c:v>
                </c:pt>
                <c:pt idx="140">
                  <c:v>388.3877</c:v>
                </c:pt>
                <c:pt idx="141">
                  <c:v>390.4239</c:v>
                </c:pt>
                <c:pt idx="142">
                  <c:v>385.88420000000002</c:v>
                </c:pt>
                <c:pt idx="143">
                  <c:v>372.88420000000002</c:v>
                </c:pt>
                <c:pt idx="144">
                  <c:v>386.53739999999999</c:v>
                </c:pt>
                <c:pt idx="145">
                  <c:v>394.78050000000002</c:v>
                </c:pt>
                <c:pt idx="146">
                  <c:v>378.11920000000003</c:v>
                </c:pt>
                <c:pt idx="147">
                  <c:v>380.1721</c:v>
                </c:pt>
                <c:pt idx="148">
                  <c:v>384.25120000000004</c:v>
                </c:pt>
                <c:pt idx="149">
                  <c:v>394.01830000000001</c:v>
                </c:pt>
                <c:pt idx="150">
                  <c:v>425.49460000000005</c:v>
                </c:pt>
                <c:pt idx="151">
                  <c:v>409.9785</c:v>
                </c:pt>
                <c:pt idx="152">
                  <c:v>411.45510000000002</c:v>
                </c:pt>
                <c:pt idx="153">
                  <c:v>422.52880000000005</c:v>
                </c:pt>
                <c:pt idx="154">
                  <c:v>427.09249999999997</c:v>
                </c:pt>
                <c:pt idx="155">
                  <c:v>429.76170000000002</c:v>
                </c:pt>
                <c:pt idx="156">
                  <c:v>449.19970000000001</c:v>
                </c:pt>
                <c:pt idx="157">
                  <c:v>446.57730000000004</c:v>
                </c:pt>
                <c:pt idx="158">
                  <c:v>455.99370000000005</c:v>
                </c:pt>
                <c:pt idx="159">
                  <c:v>443.41450000000003</c:v>
                </c:pt>
                <c:pt idx="160">
                  <c:v>444.6157</c:v>
                </c:pt>
                <c:pt idx="161">
                  <c:v>444.35970000000003</c:v>
                </c:pt>
                <c:pt idx="162">
                  <c:v>438.92270000000002</c:v>
                </c:pt>
                <c:pt idx="163">
                  <c:v>434.66540000000003</c:v>
                </c:pt>
                <c:pt idx="164">
                  <c:v>435.92060000000004</c:v>
                </c:pt>
                <c:pt idx="165">
                  <c:v>432.10580000000004</c:v>
                </c:pt>
                <c:pt idx="166">
                  <c:v>434.50290000000001</c:v>
                </c:pt>
                <c:pt idx="167">
                  <c:v>441.2885</c:v>
                </c:pt>
                <c:pt idx="168">
                  <c:v>446.3931</c:v>
                </c:pt>
                <c:pt idx="169">
                  <c:v>452.27360000000004</c:v>
                </c:pt>
                <c:pt idx="170">
                  <c:v>464.60930000000002</c:v>
                </c:pt>
                <c:pt idx="171">
                  <c:v>467.89450000000005</c:v>
                </c:pt>
                <c:pt idx="172">
                  <c:v>461.9391</c:v>
                </c:pt>
                <c:pt idx="173">
                  <c:v>462.04180000000002</c:v>
                </c:pt>
                <c:pt idx="174">
                  <c:v>461.49630000000002</c:v>
                </c:pt>
                <c:pt idx="175">
                  <c:v>468.18870000000004</c:v>
                </c:pt>
                <c:pt idx="176">
                  <c:v>464.81890000000004</c:v>
                </c:pt>
                <c:pt idx="177">
                  <c:v>461.47110000000004</c:v>
                </c:pt>
                <c:pt idx="178">
                  <c:v>460.3553</c:v>
                </c:pt>
                <c:pt idx="179">
                  <c:v>456.97110000000004</c:v>
                </c:pt>
                <c:pt idx="180">
                  <c:v>436.92750000000001</c:v>
                </c:pt>
                <c:pt idx="181">
                  <c:v>423.64120000000003</c:v>
                </c:pt>
                <c:pt idx="182">
                  <c:v>420.19330000000002</c:v>
                </c:pt>
                <c:pt idx="183">
                  <c:v>408.52960000000002</c:v>
                </c:pt>
                <c:pt idx="184">
                  <c:v>410.06960000000004</c:v>
                </c:pt>
                <c:pt idx="185" formatCode="#,##0.00">
                  <c:v>412.25230000000005</c:v>
                </c:pt>
                <c:pt idx="186" formatCode="#,##0.00">
                  <c:v>420.26130000000001</c:v>
                </c:pt>
                <c:pt idx="187" formatCode="#,##0.00">
                  <c:v>423.28700000000003</c:v>
                </c:pt>
                <c:pt idx="188" formatCode="#,##0.00">
                  <c:v>430.50060000000002</c:v>
                </c:pt>
                <c:pt idx="189" formatCode="#,##0.00">
                  <c:v>427.05670000000003</c:v>
                </c:pt>
                <c:pt idx="190" formatCode="#,##0.00">
                  <c:v>425.21710000000002</c:v>
                </c:pt>
                <c:pt idx="191" formatCode="#,##0.00">
                  <c:v>428.1336</c:v>
                </c:pt>
                <c:pt idx="192" formatCode="#,##0.00">
                  <c:v>428.86310000000003</c:v>
                </c:pt>
                <c:pt idx="193" formatCode="#,##0.00">
                  <c:v>421.00350000000003</c:v>
                </c:pt>
                <c:pt idx="194" formatCode="#,##0.00">
                  <c:v>418.6112</c:v>
                </c:pt>
                <c:pt idx="195" formatCode="#,##0.00">
                  <c:v>413.52930000000003</c:v>
                </c:pt>
                <c:pt idx="196" formatCode="#,##0.00">
                  <c:v>405.9667</c:v>
                </c:pt>
                <c:pt idx="197" formatCode="#,##0.00">
                  <c:v>406.6123</c:v>
                </c:pt>
                <c:pt idx="198" formatCode="#,##0.00">
                  <c:v>410.69080000000002</c:v>
                </c:pt>
                <c:pt idx="199" formatCode="#,##0.00">
                  <c:v>411.06950000000001</c:v>
                </c:pt>
                <c:pt idx="200" formatCode="#,##0.00">
                  <c:v>416.9194</c:v>
                </c:pt>
                <c:pt idx="201" formatCode="#,##0.00">
                  <c:v>425.10250000000002</c:v>
                </c:pt>
                <c:pt idx="202" formatCode="#,##0.00">
                  <c:v>427.06360000000001</c:v>
                </c:pt>
                <c:pt idx="203" formatCode="#,##0.00">
                  <c:v>427.12620000000004</c:v>
                </c:pt>
                <c:pt idx="204" formatCode="#,##0.00">
                  <c:v>437.36080000000004</c:v>
                </c:pt>
                <c:pt idx="205" formatCode="#,##0.00">
                  <c:v>440.12510000000003</c:v>
                </c:pt>
                <c:pt idx="206" formatCode="#,##0.00">
                  <c:v>445.44</c:v>
                </c:pt>
                <c:pt idx="207" formatCode="#,##0.00">
                  <c:v>451.46690000000001</c:v>
                </c:pt>
                <c:pt idx="208" formatCode="#,##0.00">
                  <c:v>450.61080000000004</c:v>
                </c:pt>
                <c:pt idx="209" formatCode="#,##0.00">
                  <c:v>463.91580000000005</c:v>
                </c:pt>
                <c:pt idx="210" formatCode="#,##0.00">
                  <c:v>461.4178</c:v>
                </c:pt>
                <c:pt idx="211" formatCode="#,##0.00">
                  <c:v>464.76580000000001</c:v>
                </c:pt>
                <c:pt idx="212" formatCode="#,##0.00">
                  <c:v>456.00130000000001</c:v>
                </c:pt>
                <c:pt idx="213" formatCode="#,##0.00">
                  <c:v>458.65790000000004</c:v>
                </c:pt>
                <c:pt idx="214" formatCode="#,##0.00">
                  <c:v>461.83770000000004</c:v>
                </c:pt>
                <c:pt idx="215" formatCode="#,##0.00">
                  <c:v>469.7099</c:v>
                </c:pt>
                <c:pt idx="216" formatCode="#,##0.00">
                  <c:v>481.61660000000001</c:v>
                </c:pt>
                <c:pt idx="217" formatCode="#,##0.00">
                  <c:v>478.80580000000003</c:v>
                </c:pt>
                <c:pt idx="218" formatCode="#,##0.00">
                  <c:v>488.23270000000002</c:v>
                </c:pt>
                <c:pt idx="219" formatCode="#,##0.00">
                  <c:v>501.06350000000003</c:v>
                </c:pt>
                <c:pt idx="220" formatCode="#,##0.00">
                  <c:v>508.983</c:v>
                </c:pt>
                <c:pt idx="221" formatCode="#,##0.00">
                  <c:v>514.13880000000006</c:v>
                </c:pt>
                <c:pt idx="222" formatCode="#,##0.00">
                  <c:v>528.78050000000007</c:v>
                </c:pt>
                <c:pt idx="223" formatCode="#,##0.00">
                  <c:v>556.22739999999999</c:v>
                </c:pt>
                <c:pt idx="224" formatCode="#,##0.00">
                  <c:v>559.21490000000006</c:v>
                </c:pt>
                <c:pt idx="225" formatCode="#,##0.00">
                  <c:v>555.9461</c:v>
                </c:pt>
                <c:pt idx="226" formatCode="#,##0.00">
                  <c:v>558.37470000000008</c:v>
                </c:pt>
                <c:pt idx="227" formatCode="#,##0.00">
                  <c:v>562.92899999999997</c:v>
                </c:pt>
                <c:pt idx="228" formatCode="#,##0.00">
                  <c:v>577.29489999999998</c:v>
                </c:pt>
                <c:pt idx="229" formatCode="#,##0.00">
                  <c:v>576.47130000000004</c:v>
                </c:pt>
                <c:pt idx="230" formatCode="#,##0.00">
                  <c:v>533.11990000000003</c:v>
                </c:pt>
                <c:pt idx="231" formatCode="#,##0.00">
                  <c:v>517.53960000000006</c:v>
                </c:pt>
                <c:pt idx="232" formatCode="#,##0.00">
                  <c:v>504.09430000000003</c:v>
                </c:pt>
                <c:pt idx="233" formatCode="#,##0.00">
                  <c:v>486.47750000000002</c:v>
                </c:pt>
                <c:pt idx="234" formatCode="#,##0.00">
                  <c:v>473.43080000000003</c:v>
                </c:pt>
                <c:pt idx="235" formatCode="#,##0.00">
                  <c:v>476.75110000000001</c:v>
                </c:pt>
                <c:pt idx="236" formatCode="#,##0.00">
                  <c:v>477.65140000000002</c:v>
                </c:pt>
                <c:pt idx="237" formatCode="#,##0.00">
                  <c:v>473.11760000000004</c:v>
                </c:pt>
                <c:pt idx="238" formatCode="#,##0.00">
                  <c:v>469.74870000000004</c:v>
                </c:pt>
                <c:pt idx="239" formatCode="#,##0.00">
                  <c:v>473.12569999999999</c:v>
                </c:pt>
                <c:pt idx="240" formatCode="#,##0.00">
                  <c:v>463.78250000000003</c:v>
                </c:pt>
                <c:pt idx="241" formatCode="#,##0.00">
                  <c:v>463.13650000000001</c:v>
                </c:pt>
                <c:pt idx="242" formatCode="#,##0.00">
                  <c:v>464.77800000000002</c:v>
                </c:pt>
                <c:pt idx="243" formatCode="#,##0.00">
                  <c:v>459.0444</c:v>
                </c:pt>
                <c:pt idx="244" formatCode="#,##0.00">
                  <c:v>460.77460000000002</c:v>
                </c:pt>
                <c:pt idx="245" formatCode="#,##0.00">
                  <c:v>458.27499999999998</c:v>
                </c:pt>
                <c:pt idx="246" formatCode="#,##0.00">
                  <c:v>457.69580000000002</c:v>
                </c:pt>
                <c:pt idx="247" formatCode="#,##0.00">
                  <c:v>456.48420000000004</c:v>
                </c:pt>
                <c:pt idx="248" formatCode="#,##0.00">
                  <c:v>458.85120000000001</c:v>
                </c:pt>
                <c:pt idx="249" formatCode="#,##0.00">
                  <c:v>461.61560000000003</c:v>
                </c:pt>
                <c:pt idx="250" formatCode="#,##0.00">
                  <c:v>469.6832</c:v>
                </c:pt>
                <c:pt idx="251" formatCode="#,##0.00">
                  <c:v>470.51740000000001</c:v>
                </c:pt>
                <c:pt idx="252" formatCode="#,##0.00">
                  <c:v>476.7851</c:v>
                </c:pt>
                <c:pt idx="253" formatCode="#,##0.00">
                  <c:v>481.26240000000001</c:v>
                </c:pt>
                <c:pt idx="254" formatCode="#,##0.00">
                  <c:v>488.79680000000002</c:v>
                </c:pt>
                <c:pt idx="255" formatCode="#,##0.00">
                  <c:v>499.00470000000001</c:v>
                </c:pt>
                <c:pt idx="256" formatCode="#,##0.00">
                  <c:v>505.2482</c:v>
                </c:pt>
                <c:pt idx="257" formatCode="#,##0.00">
                  <c:v>517.96680000000003</c:v>
                </c:pt>
                <c:pt idx="258" formatCode="#,##0.00">
                  <c:v>526.01170000000002</c:v>
                </c:pt>
                <c:pt idx="259" formatCode="#,##0.00">
                  <c:v>524.38850000000002</c:v>
                </c:pt>
                <c:pt idx="260" formatCode="#,##0.00">
                  <c:v>529.52650000000006</c:v>
                </c:pt>
                <c:pt idx="261" formatCode="#,##0.00">
                  <c:v>525.71469999999999</c:v>
                </c:pt>
                <c:pt idx="262" formatCode="#,##0.00">
                  <c:v>518.92529999999999</c:v>
                </c:pt>
                <c:pt idx="263" formatCode="#,##0.00">
                  <c:v>513.82380000000001</c:v>
                </c:pt>
                <c:pt idx="264" formatCode="#,##0.00">
                  <c:v>512.351</c:v>
                </c:pt>
                <c:pt idx="265" formatCode="#,##0.00">
                  <c:v>514.71379999999999</c:v>
                </c:pt>
                <c:pt idx="266" formatCode="#,##0.00">
                  <c:v>513.9556</c:v>
                </c:pt>
                <c:pt idx="267" formatCode="#,##0.00">
                  <c:v>512.46210000000008</c:v>
                </c:pt>
                <c:pt idx="268" formatCode="#,##0.00">
                  <c:v>509.81690000000003</c:v>
                </c:pt>
                <c:pt idx="269" formatCode="#,##0.00">
                  <c:v>511.66110000000003</c:v>
                </c:pt>
                <c:pt idx="270" formatCode="#,##0.00">
                  <c:v>514.59960000000001</c:v>
                </c:pt>
                <c:pt idx="271" formatCode="#,##0.00">
                  <c:v>520.0856</c:v>
                </c:pt>
                <c:pt idx="272" formatCode="#,##0.00">
                  <c:v>530.59220000000005</c:v>
                </c:pt>
                <c:pt idx="273" formatCode="#,##0.00">
                  <c:v>540.58609999999999</c:v>
                </c:pt>
                <c:pt idx="274" formatCode="#,##0.00">
                  <c:v>542.89850000000001</c:v>
                </c:pt>
                <c:pt idx="275" formatCode="#,##0.00">
                  <c:v>542.63130000000001</c:v>
                </c:pt>
                <c:pt idx="276" formatCode="#,##0.00">
                  <c:v>539.74540000000002</c:v>
                </c:pt>
                <c:pt idx="277" formatCode="#,##0.00">
                  <c:v>521.23950000000002</c:v>
                </c:pt>
                <c:pt idx="278" formatCode="#,##0.00">
                  <c:v>511.6438</c:v>
                </c:pt>
                <c:pt idx="279" formatCode="#,##0.00">
                  <c:v>519.78530000000001</c:v>
                </c:pt>
                <c:pt idx="280" formatCode="#,##0.00">
                  <c:v>521.03750000000002</c:v>
                </c:pt>
                <c:pt idx="281" formatCode="#,##0.00">
                  <c:v>516.36990000000003</c:v>
                </c:pt>
                <c:pt idx="282" formatCode="#,##0.00">
                  <c:v>491.72030000000001</c:v>
                </c:pt>
                <c:pt idx="283" formatCode="#,##0.00">
                  <c:v>491.3503</c:v>
                </c:pt>
                <c:pt idx="284" formatCode="#,##0.00">
                  <c:v>500.20660000000004</c:v>
                </c:pt>
                <c:pt idx="285" formatCode="#,##0.00">
                  <c:v>506.21140000000003</c:v>
                </c:pt>
                <c:pt idx="286" formatCode="#,##0.00">
                  <c:v>503.101</c:v>
                </c:pt>
                <c:pt idx="287" formatCode="#,##0.00">
                  <c:v>489.87020000000001</c:v>
                </c:pt>
                <c:pt idx="288" formatCode="#,##0.00">
                  <c:v>493.67149999999998</c:v>
                </c:pt>
                <c:pt idx="289" formatCode="#,##0.00">
                  <c:v>506.48630000000003</c:v>
                </c:pt>
                <c:pt idx="290" formatCode="#,##0.00">
                  <c:v>511.1069</c:v>
                </c:pt>
                <c:pt idx="291" formatCode="#,##0.00">
                  <c:v>507.38490000000002</c:v>
                </c:pt>
                <c:pt idx="292" formatCode="#,##0.00">
                  <c:v>494.08499999999998</c:v>
                </c:pt>
                <c:pt idx="293" formatCode="#,##0.00">
                  <c:v>509.47250000000003</c:v>
                </c:pt>
                <c:pt idx="294" formatCode="#,##0.00">
                  <c:v>510.64260000000002</c:v>
                </c:pt>
                <c:pt idx="295" formatCode="#,##0.00">
                  <c:v>505.78320000000002</c:v>
                </c:pt>
                <c:pt idx="296" formatCode="#,##0.00">
                  <c:v>502.05309999999997</c:v>
                </c:pt>
                <c:pt idx="297" formatCode="#,##0.00">
                  <c:v>493.88569999999999</c:v>
                </c:pt>
                <c:pt idx="298" formatCode="#,##0.00">
                  <c:v>484.41629999999998</c:v>
                </c:pt>
                <c:pt idx="299" formatCode="#,##0.00">
                  <c:v>483.06400000000002</c:v>
                </c:pt>
                <c:pt idx="300" formatCode="#,##0.00">
                  <c:v>474.6035</c:v>
                </c:pt>
                <c:pt idx="301" formatCode="#,##0.00">
                  <c:v>474.87619999999998</c:v>
                </c:pt>
                <c:pt idx="302" formatCode="#,##0.00">
                  <c:v>473.99029999999999</c:v>
                </c:pt>
                <c:pt idx="303" formatCode="#,##0.00">
                  <c:v>470.24990000000003</c:v>
                </c:pt>
                <c:pt idx="304" formatCode="#,##0.00">
                  <c:v>469.75479999999999</c:v>
                </c:pt>
                <c:pt idx="305" formatCode="#,##0.00">
                  <c:v>470.47699999999998</c:v>
                </c:pt>
                <c:pt idx="306" formatCode="#,##0.00">
                  <c:v>469.59280000000001</c:v>
                </c:pt>
                <c:pt idx="307" formatCode="#,##0.00">
                  <c:v>462.42919999999998</c:v>
                </c:pt>
                <c:pt idx="308" formatCode="#,##0.00">
                  <c:v>462.49869999999999</c:v>
                </c:pt>
                <c:pt idx="309" formatCode="#,##0.00">
                  <c:v>463.33370000000002</c:v>
                </c:pt>
                <c:pt idx="310" formatCode="#,##0.00">
                  <c:v>462.97899999999998</c:v>
                </c:pt>
                <c:pt idx="311" formatCode="#,##0.00">
                  <c:v>453.4271</c:v>
                </c:pt>
                <c:pt idx="312" formatCode="#,##0.00">
                  <c:v>453.4246</c:v>
                </c:pt>
                <c:pt idx="313" formatCode="#,##0.00">
                  <c:v>445.24187814000004</c:v>
                </c:pt>
                <c:pt idx="314" formatCode="#,##0.00">
                  <c:v>437.79851387999997</c:v>
                </c:pt>
                <c:pt idx="315" formatCode="#,##0.00">
                  <c:v>426.58709961</c:v>
                </c:pt>
                <c:pt idx="316" formatCode="#,##0.00">
                  <c:v>428.15721286000002</c:v>
                </c:pt>
                <c:pt idx="317" formatCode="#,##0.00">
                  <c:v>419.55182870000004</c:v>
                </c:pt>
                <c:pt idx="318" formatCode="#,##0.00">
                  <c:v>428.55780142000003</c:v>
                </c:pt>
                <c:pt idx="319" formatCode="#,##0.00">
                  <c:v>431.62529814000004</c:v>
                </c:pt>
                <c:pt idx="320" formatCode="#,##0.00">
                  <c:v>434.45061171999993</c:v>
                </c:pt>
                <c:pt idx="321" formatCode="#,##0.00">
                  <c:v>439.34204044000001</c:v>
                </c:pt>
                <c:pt idx="322" formatCode="#,##0.00">
                  <c:v>461.13456214000001</c:v>
                </c:pt>
                <c:pt idx="323" formatCode="#,##0.00">
                  <c:v>482.16622633007779</c:v>
                </c:pt>
                <c:pt idx="324" formatCode="#,##0.00">
                  <c:v>507.00261644255517</c:v>
                </c:pt>
                <c:pt idx="325" formatCode="#,##0.00">
                  <c:v>510.02051001444511</c:v>
                </c:pt>
                <c:pt idx="326" formatCode="#,##0.00">
                  <c:v>513.50945069047577</c:v>
                </c:pt>
                <c:pt idx="327" formatCode="#,##0.00">
                  <c:v>523.58208494473456</c:v>
                </c:pt>
                <c:pt idx="328" formatCode="#,##0.00">
                  <c:v>516.55992155915885</c:v>
                </c:pt>
                <c:pt idx="329" formatCode="#,##0.00">
                  <c:v>519.25870148816887</c:v>
                </c:pt>
                <c:pt idx="330" formatCode="#,##0.00">
                  <c:v>529.56008413000006</c:v>
                </c:pt>
                <c:pt idx="331" formatCode="#,##0.00">
                  <c:v>535.86338658999989</c:v>
                </c:pt>
                <c:pt idx="332" formatCode="#,##0.00">
                  <c:v>543.93646467146141</c:v>
                </c:pt>
                <c:pt idx="333" formatCode="#,##0.00">
                  <c:v>562.41238872014492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47936"/>
        <c:axId val="57449472"/>
      </c:lineChart>
      <c:catAx>
        <c:axId val="5744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49472"/>
        <c:crossesAt val="0"/>
        <c:auto val="1"/>
        <c:lblAlgn val="ctr"/>
        <c:lblOffset val="100"/>
        <c:tickLblSkip val="26"/>
        <c:tickMarkSkip val="1"/>
        <c:noMultiLvlLbl val="0"/>
      </c:catAx>
      <c:valAx>
        <c:axId val="57449472"/>
        <c:scaling>
          <c:orientation val="minMax"/>
          <c:max val="799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 / 100kg</a:t>
                </a:r>
              </a:p>
            </c:rich>
          </c:tx>
          <c:layout>
            <c:manualLayout>
              <c:xMode val="edge"/>
              <c:yMode val="edge"/>
              <c:x val="4.415662706472645E-3"/>
              <c:y val="0.388294624381020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47936"/>
        <c:crosses val="autoZero"/>
        <c:crossBetween val="between"/>
        <c:majorUnit val="100"/>
        <c:minorUnit val="20"/>
      </c:valAx>
      <c:spPr>
        <a:gradFill rotWithShape="0">
          <a:gsLst>
            <a:gs pos="0">
              <a:srgbClr val="FFFFFF"/>
            </a:gs>
            <a:gs pos="100000">
              <a:srgbClr val="FFFF00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68326633671932036"/>
          <c:y val="0.7603239837454624"/>
          <c:w val="0.14395073407343517"/>
          <c:h val="0.11871424132436847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1" l="0.75" r="0.75" t="0.76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Heavy Lamb prices in the EU
2010 - 2013</a:t>
            </a:r>
          </a:p>
        </c:rich>
      </c:tx>
      <c:layout>
        <c:manualLayout>
          <c:xMode val="edge"/>
          <c:yMode val="edge"/>
          <c:x val="0.27278071722516167"/>
          <c:y val="2.4813839495228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58377425044091"/>
          <c:y val="0.16625310173697269"/>
          <c:w val="0.84832451499118167"/>
          <c:h val="0.74689826302729534"/>
        </c:manualLayout>
      </c:layout>
      <c:lineChart>
        <c:grouping val="standard"/>
        <c:varyColors val="0"/>
        <c:ser>
          <c:idx val="3"/>
          <c:order val="0"/>
          <c:tx>
            <c:v>2010</c:v>
          </c:tx>
          <c:spPr>
            <a:ln w="3175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Graphs!$I$6:$BI$6</c:f>
              <c:numCache>
                <c:formatCode>#,##0.00</c:formatCode>
                <c:ptCount val="53"/>
                <c:pt idx="0">
                  <c:v>446.57730000000004</c:v>
                </c:pt>
                <c:pt idx="1">
                  <c:v>455.99370000000005</c:v>
                </c:pt>
                <c:pt idx="2">
                  <c:v>443.41450000000003</c:v>
                </c:pt>
                <c:pt idx="3">
                  <c:v>444.6157</c:v>
                </c:pt>
                <c:pt idx="4">
                  <c:v>444.35970000000003</c:v>
                </c:pt>
                <c:pt idx="5">
                  <c:v>438.92270000000002</c:v>
                </c:pt>
                <c:pt idx="6">
                  <c:v>434.66540000000003</c:v>
                </c:pt>
                <c:pt idx="7">
                  <c:v>435.92060000000004</c:v>
                </c:pt>
                <c:pt idx="8">
                  <c:v>432.10580000000004</c:v>
                </c:pt>
                <c:pt idx="9">
                  <c:v>434.50290000000001</c:v>
                </c:pt>
                <c:pt idx="10">
                  <c:v>441.2885</c:v>
                </c:pt>
                <c:pt idx="11">
                  <c:v>446.3931</c:v>
                </c:pt>
                <c:pt idx="12">
                  <c:v>452.27360000000004</c:v>
                </c:pt>
                <c:pt idx="13">
                  <c:v>464.60930000000002</c:v>
                </c:pt>
                <c:pt idx="14">
                  <c:v>467.89450000000005</c:v>
                </c:pt>
                <c:pt idx="15">
                  <c:v>461.9391</c:v>
                </c:pt>
                <c:pt idx="16">
                  <c:v>462.04180000000002</c:v>
                </c:pt>
                <c:pt idx="17">
                  <c:v>461.49630000000002</c:v>
                </c:pt>
                <c:pt idx="18">
                  <c:v>468.18870000000004</c:v>
                </c:pt>
                <c:pt idx="19">
                  <c:v>464.81890000000004</c:v>
                </c:pt>
                <c:pt idx="20">
                  <c:v>461.47110000000004</c:v>
                </c:pt>
                <c:pt idx="21">
                  <c:v>460.3553</c:v>
                </c:pt>
                <c:pt idx="22">
                  <c:v>456.97110000000004</c:v>
                </c:pt>
                <c:pt idx="23">
                  <c:v>436.92750000000001</c:v>
                </c:pt>
                <c:pt idx="24">
                  <c:v>423.64120000000003</c:v>
                </c:pt>
                <c:pt idx="25">
                  <c:v>420.19330000000002</c:v>
                </c:pt>
                <c:pt idx="26">
                  <c:v>408.52960000000002</c:v>
                </c:pt>
                <c:pt idx="27">
                  <c:v>410.06960000000004</c:v>
                </c:pt>
                <c:pt idx="28">
                  <c:v>412.25230000000005</c:v>
                </c:pt>
                <c:pt idx="29">
                  <c:v>420.26130000000001</c:v>
                </c:pt>
                <c:pt idx="30">
                  <c:v>423.28700000000003</c:v>
                </c:pt>
                <c:pt idx="31">
                  <c:v>430.50060000000002</c:v>
                </c:pt>
                <c:pt idx="32">
                  <c:v>427.05670000000003</c:v>
                </c:pt>
                <c:pt idx="33">
                  <c:v>425.21710000000002</c:v>
                </c:pt>
                <c:pt idx="34">
                  <c:v>428.1336</c:v>
                </c:pt>
                <c:pt idx="35">
                  <c:v>428.86310000000003</c:v>
                </c:pt>
                <c:pt idx="36">
                  <c:v>421.00350000000003</c:v>
                </c:pt>
                <c:pt idx="37">
                  <c:v>418.6112</c:v>
                </c:pt>
                <c:pt idx="38">
                  <c:v>413.52930000000003</c:v>
                </c:pt>
                <c:pt idx="39">
                  <c:v>405.9667</c:v>
                </c:pt>
                <c:pt idx="40">
                  <c:v>406.6123</c:v>
                </c:pt>
                <c:pt idx="41">
                  <c:v>410.69080000000002</c:v>
                </c:pt>
                <c:pt idx="42">
                  <c:v>411.06950000000001</c:v>
                </c:pt>
                <c:pt idx="43">
                  <c:v>416.9194</c:v>
                </c:pt>
                <c:pt idx="44">
                  <c:v>425.10250000000002</c:v>
                </c:pt>
                <c:pt idx="45">
                  <c:v>427.06360000000001</c:v>
                </c:pt>
                <c:pt idx="46">
                  <c:v>427.12620000000004</c:v>
                </c:pt>
                <c:pt idx="47">
                  <c:v>437.36080000000004</c:v>
                </c:pt>
                <c:pt idx="48">
                  <c:v>440.12510000000003</c:v>
                </c:pt>
                <c:pt idx="49">
                  <c:v>445.44</c:v>
                </c:pt>
                <c:pt idx="50">
                  <c:v>451.46690000000001</c:v>
                </c:pt>
                <c:pt idx="51">
                  <c:v>450.61080000000004</c:v>
                </c:pt>
              </c:numCache>
            </c:numRef>
          </c:val>
          <c:smooth val="0"/>
        </c:ser>
        <c:ser>
          <c:idx val="1"/>
          <c:order val="1"/>
          <c:tx>
            <c:v>2011</c:v>
          </c:tx>
          <c:spPr>
            <a:ln w="1905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Ref>
              <c:f>Graphs!$I$7:$BI$7</c:f>
              <c:numCache>
                <c:formatCode>#,##0.00</c:formatCode>
                <c:ptCount val="53"/>
                <c:pt idx="0">
                  <c:v>463.91580000000005</c:v>
                </c:pt>
                <c:pt idx="1">
                  <c:v>461.4178</c:v>
                </c:pt>
                <c:pt idx="2">
                  <c:v>464.76580000000001</c:v>
                </c:pt>
                <c:pt idx="3">
                  <c:v>456.00130000000001</c:v>
                </c:pt>
                <c:pt idx="4">
                  <c:v>458.65790000000004</c:v>
                </c:pt>
                <c:pt idx="5">
                  <c:v>461.83770000000004</c:v>
                </c:pt>
                <c:pt idx="6">
                  <c:v>469.7099</c:v>
                </c:pt>
                <c:pt idx="7">
                  <c:v>481.61660000000001</c:v>
                </c:pt>
                <c:pt idx="8">
                  <c:v>478.80580000000003</c:v>
                </c:pt>
                <c:pt idx="9">
                  <c:v>488.23270000000002</c:v>
                </c:pt>
                <c:pt idx="10">
                  <c:v>501.06350000000003</c:v>
                </c:pt>
                <c:pt idx="11">
                  <c:v>508.983</c:v>
                </c:pt>
                <c:pt idx="12">
                  <c:v>514.13880000000006</c:v>
                </c:pt>
                <c:pt idx="13">
                  <c:v>528.78050000000007</c:v>
                </c:pt>
                <c:pt idx="14">
                  <c:v>556.22739999999999</c:v>
                </c:pt>
                <c:pt idx="15">
                  <c:v>559.21490000000006</c:v>
                </c:pt>
                <c:pt idx="16">
                  <c:v>555.9461</c:v>
                </c:pt>
                <c:pt idx="17">
                  <c:v>558.37470000000008</c:v>
                </c:pt>
                <c:pt idx="18">
                  <c:v>562.92899999999997</c:v>
                </c:pt>
                <c:pt idx="19">
                  <c:v>577.29489999999998</c:v>
                </c:pt>
                <c:pt idx="20">
                  <c:v>576.47130000000004</c:v>
                </c:pt>
                <c:pt idx="21">
                  <c:v>533.11990000000003</c:v>
                </c:pt>
                <c:pt idx="22">
                  <c:v>517.53960000000006</c:v>
                </c:pt>
                <c:pt idx="23">
                  <c:v>504.09430000000003</c:v>
                </c:pt>
                <c:pt idx="24">
                  <c:v>486.47750000000002</c:v>
                </c:pt>
                <c:pt idx="25">
                  <c:v>473.43080000000003</c:v>
                </c:pt>
                <c:pt idx="26">
                  <c:v>476.75110000000001</c:v>
                </c:pt>
                <c:pt idx="27">
                  <c:v>477.65140000000002</c:v>
                </c:pt>
                <c:pt idx="28">
                  <c:v>473.11760000000004</c:v>
                </c:pt>
                <c:pt idx="29">
                  <c:v>469.74870000000004</c:v>
                </c:pt>
                <c:pt idx="30">
                  <c:v>473.12569999999999</c:v>
                </c:pt>
                <c:pt idx="31">
                  <c:v>463.78250000000003</c:v>
                </c:pt>
                <c:pt idx="32">
                  <c:v>463.13650000000001</c:v>
                </c:pt>
                <c:pt idx="33">
                  <c:v>464.77800000000002</c:v>
                </c:pt>
                <c:pt idx="34">
                  <c:v>459.0444</c:v>
                </c:pt>
                <c:pt idx="35">
                  <c:v>460.77460000000002</c:v>
                </c:pt>
                <c:pt idx="36">
                  <c:v>458.27499999999998</c:v>
                </c:pt>
                <c:pt idx="37">
                  <c:v>457.69580000000002</c:v>
                </c:pt>
                <c:pt idx="38">
                  <c:v>456.48420000000004</c:v>
                </c:pt>
                <c:pt idx="39">
                  <c:v>458.85120000000001</c:v>
                </c:pt>
                <c:pt idx="40">
                  <c:v>461.61560000000003</c:v>
                </c:pt>
                <c:pt idx="41">
                  <c:v>469.6832</c:v>
                </c:pt>
                <c:pt idx="42">
                  <c:v>470.51740000000001</c:v>
                </c:pt>
                <c:pt idx="43">
                  <c:v>476.7851</c:v>
                </c:pt>
                <c:pt idx="44">
                  <c:v>481.26240000000001</c:v>
                </c:pt>
                <c:pt idx="45">
                  <c:v>488.79680000000002</c:v>
                </c:pt>
                <c:pt idx="46">
                  <c:v>499.00470000000001</c:v>
                </c:pt>
                <c:pt idx="47">
                  <c:v>505.2482</c:v>
                </c:pt>
                <c:pt idx="48">
                  <c:v>517.96680000000003</c:v>
                </c:pt>
                <c:pt idx="49">
                  <c:v>526.01170000000002</c:v>
                </c:pt>
                <c:pt idx="50">
                  <c:v>524.38850000000002</c:v>
                </c:pt>
                <c:pt idx="51">
                  <c:v>529.52650000000006</c:v>
                </c:pt>
              </c:numCache>
            </c:numRef>
          </c:val>
          <c:smooth val="0"/>
        </c:ser>
        <c:ser>
          <c:idx val="0"/>
          <c:order val="2"/>
          <c:tx>
            <c:v>2012</c:v>
          </c:tx>
          <c:spPr>
            <a:ln w="12700">
              <a:solidFill>
                <a:srgbClr val="000080"/>
              </a:solidFill>
              <a:prstDash val="dash"/>
            </a:ln>
          </c:spPr>
          <c:marker>
            <c:symbol val="none"/>
          </c:marker>
          <c:val>
            <c:numRef>
              <c:f>Graphs!$I$8:$BI$8</c:f>
              <c:numCache>
                <c:formatCode>#,##0.00</c:formatCode>
                <c:ptCount val="53"/>
                <c:pt idx="0">
                  <c:v>525.71469999999999</c:v>
                </c:pt>
                <c:pt idx="1">
                  <c:v>518.92529999999999</c:v>
                </c:pt>
                <c:pt idx="2">
                  <c:v>513.82380000000001</c:v>
                </c:pt>
                <c:pt idx="3">
                  <c:v>512.351</c:v>
                </c:pt>
                <c:pt idx="4">
                  <c:v>514.71379999999999</c:v>
                </c:pt>
                <c:pt idx="5">
                  <c:v>513.9556</c:v>
                </c:pt>
                <c:pt idx="6">
                  <c:v>512.46210000000008</c:v>
                </c:pt>
                <c:pt idx="7">
                  <c:v>509.81690000000003</c:v>
                </c:pt>
                <c:pt idx="8">
                  <c:v>511.66110000000003</c:v>
                </c:pt>
                <c:pt idx="9">
                  <c:v>514.59960000000001</c:v>
                </c:pt>
                <c:pt idx="10">
                  <c:v>520.0856</c:v>
                </c:pt>
                <c:pt idx="11">
                  <c:v>530.59220000000005</c:v>
                </c:pt>
                <c:pt idx="12">
                  <c:v>540.58609999999999</c:v>
                </c:pt>
                <c:pt idx="13">
                  <c:v>542.89850000000001</c:v>
                </c:pt>
                <c:pt idx="14">
                  <c:v>542.63130000000001</c:v>
                </c:pt>
                <c:pt idx="15">
                  <c:v>539.74540000000002</c:v>
                </c:pt>
                <c:pt idx="16">
                  <c:v>521.23950000000002</c:v>
                </c:pt>
                <c:pt idx="17">
                  <c:v>511.6438</c:v>
                </c:pt>
                <c:pt idx="18">
                  <c:v>519.78530000000001</c:v>
                </c:pt>
                <c:pt idx="19">
                  <c:v>521.03750000000002</c:v>
                </c:pt>
                <c:pt idx="20">
                  <c:v>516.36990000000003</c:v>
                </c:pt>
                <c:pt idx="21">
                  <c:v>491.72030000000001</c:v>
                </c:pt>
                <c:pt idx="22">
                  <c:v>491.3503</c:v>
                </c:pt>
                <c:pt idx="23">
                  <c:v>500.20660000000004</c:v>
                </c:pt>
                <c:pt idx="24">
                  <c:v>506.21140000000003</c:v>
                </c:pt>
                <c:pt idx="25">
                  <c:v>503.101</c:v>
                </c:pt>
                <c:pt idx="26">
                  <c:v>489.87020000000001</c:v>
                </c:pt>
                <c:pt idx="27">
                  <c:v>493.67149999999998</c:v>
                </c:pt>
                <c:pt idx="28">
                  <c:v>506.48630000000003</c:v>
                </c:pt>
                <c:pt idx="29">
                  <c:v>511.1069</c:v>
                </c:pt>
                <c:pt idx="30">
                  <c:v>507.38490000000002</c:v>
                </c:pt>
                <c:pt idx="31">
                  <c:v>494.08499999999998</c:v>
                </c:pt>
                <c:pt idx="32">
                  <c:v>509.47250000000003</c:v>
                </c:pt>
                <c:pt idx="33">
                  <c:v>510.64260000000002</c:v>
                </c:pt>
                <c:pt idx="34">
                  <c:v>505.78320000000002</c:v>
                </c:pt>
                <c:pt idx="35">
                  <c:v>502.05309999999997</c:v>
                </c:pt>
                <c:pt idx="36">
                  <c:v>493.88569999999999</c:v>
                </c:pt>
                <c:pt idx="37">
                  <c:v>484.41629999999998</c:v>
                </c:pt>
                <c:pt idx="38">
                  <c:v>483.06400000000002</c:v>
                </c:pt>
                <c:pt idx="39">
                  <c:v>474.6035</c:v>
                </c:pt>
                <c:pt idx="40">
                  <c:v>474.87619999999998</c:v>
                </c:pt>
                <c:pt idx="41">
                  <c:v>473.99029999999999</c:v>
                </c:pt>
                <c:pt idx="42">
                  <c:v>470.24990000000003</c:v>
                </c:pt>
                <c:pt idx="43">
                  <c:v>469.75479999999999</c:v>
                </c:pt>
                <c:pt idx="44">
                  <c:v>470.47699999999998</c:v>
                </c:pt>
                <c:pt idx="45">
                  <c:v>469.59280000000001</c:v>
                </c:pt>
                <c:pt idx="46">
                  <c:v>462.42919999999998</c:v>
                </c:pt>
                <c:pt idx="47">
                  <c:v>462.49869999999999</c:v>
                </c:pt>
                <c:pt idx="48">
                  <c:v>463.33370000000002</c:v>
                </c:pt>
                <c:pt idx="49">
                  <c:v>462.97899999999998</c:v>
                </c:pt>
                <c:pt idx="50">
                  <c:v>453.4271</c:v>
                </c:pt>
                <c:pt idx="51">
                  <c:v>453.4246</c:v>
                </c:pt>
              </c:numCache>
            </c:numRef>
          </c:val>
          <c:smooth val="0"/>
        </c:ser>
        <c:ser>
          <c:idx val="2"/>
          <c:order val="3"/>
          <c:tx>
            <c:v>2013</c:v>
          </c:tx>
          <c:spPr>
            <a:ln w="4445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Graphs!$I$9:$BI$9</c:f>
              <c:numCache>
                <c:formatCode>#,##0.00</c:formatCode>
                <c:ptCount val="53"/>
                <c:pt idx="0">
                  <c:v>445.24187814000004</c:v>
                </c:pt>
                <c:pt idx="1">
                  <c:v>437.79851387999997</c:v>
                </c:pt>
                <c:pt idx="2">
                  <c:v>426.58709961</c:v>
                </c:pt>
                <c:pt idx="3">
                  <c:v>428.15721286000002</c:v>
                </c:pt>
                <c:pt idx="4">
                  <c:v>419.55182870000004</c:v>
                </c:pt>
                <c:pt idx="5">
                  <c:v>428.55780142000003</c:v>
                </c:pt>
                <c:pt idx="6">
                  <c:v>431.62529814000004</c:v>
                </c:pt>
                <c:pt idx="7">
                  <c:v>434.45061171999993</c:v>
                </c:pt>
                <c:pt idx="8">
                  <c:v>439.34204044000001</c:v>
                </c:pt>
                <c:pt idx="9">
                  <c:v>461.13456214000001</c:v>
                </c:pt>
                <c:pt idx="10">
                  <c:v>482.16622633007779</c:v>
                </c:pt>
                <c:pt idx="11">
                  <c:v>507.00261644255517</c:v>
                </c:pt>
                <c:pt idx="12">
                  <c:v>510.02051001444511</c:v>
                </c:pt>
                <c:pt idx="13">
                  <c:v>513.50945069047577</c:v>
                </c:pt>
                <c:pt idx="14">
                  <c:v>523.58208494473456</c:v>
                </c:pt>
                <c:pt idx="15">
                  <c:v>516.55992155915885</c:v>
                </c:pt>
                <c:pt idx="16">
                  <c:v>519.25870148816887</c:v>
                </c:pt>
                <c:pt idx="17">
                  <c:v>529.56008413000006</c:v>
                </c:pt>
                <c:pt idx="18">
                  <c:v>535.86338658999989</c:v>
                </c:pt>
                <c:pt idx="19">
                  <c:v>543.93646467146141</c:v>
                </c:pt>
                <c:pt idx="20">
                  <c:v>562.41238872014492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68416"/>
        <c:axId val="57470336"/>
      </c:lineChart>
      <c:catAx>
        <c:axId val="5746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70336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57470336"/>
        <c:scaling>
          <c:orientation val="minMax"/>
          <c:max val="599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€uro/100kg</a:t>
                </a:r>
              </a:p>
            </c:rich>
          </c:tx>
          <c:layout>
            <c:manualLayout>
              <c:xMode val="edge"/>
              <c:yMode val="edge"/>
              <c:x val="8.8183421516754845E-3"/>
              <c:y val="0.429280441210671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68416"/>
        <c:crosses val="autoZero"/>
        <c:crossBetween val="between"/>
        <c:majorUnit val="50"/>
        <c:minorUnit val="40"/>
      </c:valAx>
      <c:spPr>
        <a:gradFill rotWithShape="0">
          <a:gsLst>
            <a:gs pos="0">
              <a:srgbClr val="FFFFFF"/>
            </a:gs>
            <a:gs pos="100000">
              <a:srgbClr val="FFFF00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0370370370370372"/>
          <c:y val="0.24565759659789363"/>
          <c:w val="0.11992945326278659"/>
          <c:h val="0.20099245822120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6" Type="http://schemas.openxmlformats.org/officeDocument/2006/relationships/chart" Target="../charts/chart39.xml"/><Relationship Id="rId5" Type="http://schemas.openxmlformats.org/officeDocument/2006/relationships/chart" Target="../charts/chart38.xml"/><Relationship Id="rId4" Type="http://schemas.openxmlformats.org/officeDocument/2006/relationships/chart" Target="../charts/chart3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13" Type="http://schemas.openxmlformats.org/officeDocument/2006/relationships/chart" Target="../charts/chart20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12" Type="http://schemas.openxmlformats.org/officeDocument/2006/relationships/chart" Target="../charts/chart19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11" Type="http://schemas.openxmlformats.org/officeDocument/2006/relationships/chart" Target="../charts/chart18.xml"/><Relationship Id="rId5" Type="http://schemas.openxmlformats.org/officeDocument/2006/relationships/chart" Target="../charts/chart12.xml"/><Relationship Id="rId10" Type="http://schemas.openxmlformats.org/officeDocument/2006/relationships/chart" Target="../charts/chart17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Relationship Id="rId14" Type="http://schemas.openxmlformats.org/officeDocument/2006/relationships/chart" Target="../charts/chart2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16</xdr:row>
      <xdr:rowOff>133350</xdr:rowOff>
    </xdr:from>
    <xdr:to>
      <xdr:col>6</xdr:col>
      <xdr:colOff>304800</xdr:colOff>
      <xdr:row>25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314700"/>
          <a:ext cx="198120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381000</xdr:colOff>
      <xdr:row>17</xdr:row>
      <xdr:rowOff>28575</xdr:rowOff>
    </xdr:from>
    <xdr:to>
      <xdr:col>10</xdr:col>
      <xdr:colOff>533400</xdr:colOff>
      <xdr:row>26</xdr:row>
      <xdr:rowOff>38100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3371850"/>
          <a:ext cx="198120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</xdr:colOff>
      <xdr:row>20</xdr:row>
      <xdr:rowOff>114300</xdr:rowOff>
    </xdr:from>
    <xdr:to>
      <xdr:col>11</xdr:col>
      <xdr:colOff>152400</xdr:colOff>
      <xdr:row>26</xdr:row>
      <xdr:rowOff>142875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3943350"/>
          <a:ext cx="13525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419100</xdr:colOff>
      <xdr:row>20</xdr:row>
      <xdr:rowOff>57150</xdr:rowOff>
    </xdr:from>
    <xdr:to>
      <xdr:col>6</xdr:col>
      <xdr:colOff>533400</xdr:colOff>
      <xdr:row>26</xdr:row>
      <xdr:rowOff>76200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3886200"/>
          <a:ext cx="13335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0.74336</cdr:x>
      <cdr:y>0.57111</cdr:y>
    </cdr:from>
    <cdr:to>
      <cdr:x>0.99093</cdr:x>
      <cdr:y>0.8317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02537" y="2108400"/>
          <a:ext cx="1465128" cy="9605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(expected) prices €/100kg</a:t>
          </a:r>
        </a:p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year         HL           LL</a:t>
          </a:r>
        </a:p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2010   436.03    584.30</a:t>
          </a:r>
        </a:p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2011   498.79    594.21</a:t>
          </a:r>
        </a:p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2012   545,37    620.49</a:t>
          </a:r>
        </a:p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2013   546.96    627,27</a:t>
          </a:r>
          <a:endParaRPr lang="en-GB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6</xdr:row>
      <xdr:rowOff>152400</xdr:rowOff>
    </xdr:from>
    <xdr:to>
      <xdr:col>13</xdr:col>
      <xdr:colOff>355600</xdr:colOff>
      <xdr:row>34</xdr:row>
      <xdr:rowOff>139700</xdr:rowOff>
    </xdr:to>
    <xdr:cxnSp macro="">
      <xdr:nvCxnSpPr>
        <xdr:cNvPr id="2" name="Straight Arrow Connector 1"/>
        <xdr:cNvCxnSpPr/>
      </xdr:nvCxnSpPr>
      <xdr:spPr>
        <a:xfrm>
          <a:off x="4762500" y="1181100"/>
          <a:ext cx="3622675" cy="5149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57</xdr:row>
      <xdr:rowOff>4762</xdr:rowOff>
    </xdr:from>
    <xdr:to>
      <xdr:col>13</xdr:col>
      <xdr:colOff>428625</xdr:colOff>
      <xdr:row>79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0</xdr:row>
      <xdr:rowOff>85725</xdr:rowOff>
    </xdr:from>
    <xdr:to>
      <xdr:col>11</xdr:col>
      <xdr:colOff>542925</xdr:colOff>
      <xdr:row>23</xdr:row>
      <xdr:rowOff>95250</xdr:rowOff>
    </xdr:to>
    <xdr:graphicFrame macro="">
      <xdr:nvGraphicFramePr>
        <xdr:cNvPr id="165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66675</xdr:colOff>
      <xdr:row>0</xdr:row>
      <xdr:rowOff>76200</xdr:rowOff>
    </xdr:from>
    <xdr:to>
      <xdr:col>21</xdr:col>
      <xdr:colOff>466725</xdr:colOff>
      <xdr:row>23</xdr:row>
      <xdr:rowOff>85725</xdr:rowOff>
    </xdr:to>
    <xdr:graphicFrame macro="">
      <xdr:nvGraphicFramePr>
        <xdr:cNvPr id="1655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76200</xdr:colOff>
      <xdr:row>0</xdr:row>
      <xdr:rowOff>85725</xdr:rowOff>
    </xdr:from>
    <xdr:to>
      <xdr:col>31</xdr:col>
      <xdr:colOff>476250</xdr:colOff>
      <xdr:row>23</xdr:row>
      <xdr:rowOff>95250</xdr:rowOff>
    </xdr:to>
    <xdr:graphicFrame macro="">
      <xdr:nvGraphicFramePr>
        <xdr:cNvPr id="1655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76200</xdr:colOff>
      <xdr:row>0</xdr:row>
      <xdr:rowOff>76200</xdr:rowOff>
    </xdr:from>
    <xdr:to>
      <xdr:col>41</xdr:col>
      <xdr:colOff>561975</xdr:colOff>
      <xdr:row>23</xdr:row>
      <xdr:rowOff>104775</xdr:rowOff>
    </xdr:to>
    <xdr:graphicFrame macro="">
      <xdr:nvGraphicFramePr>
        <xdr:cNvPr id="1655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42</xdr:col>
      <xdr:colOff>76200</xdr:colOff>
      <xdr:row>0</xdr:row>
      <xdr:rowOff>85725</xdr:rowOff>
    </xdr:from>
    <xdr:to>
      <xdr:col>51</xdr:col>
      <xdr:colOff>542925</xdr:colOff>
      <xdr:row>23</xdr:row>
      <xdr:rowOff>114300</xdr:rowOff>
    </xdr:to>
    <xdr:graphicFrame macro="">
      <xdr:nvGraphicFramePr>
        <xdr:cNvPr id="1655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52</xdr:col>
      <xdr:colOff>38100</xdr:colOff>
      <xdr:row>0</xdr:row>
      <xdr:rowOff>104775</xdr:rowOff>
    </xdr:from>
    <xdr:to>
      <xdr:col>61</xdr:col>
      <xdr:colOff>504825</xdr:colOff>
      <xdr:row>23</xdr:row>
      <xdr:rowOff>133350</xdr:rowOff>
    </xdr:to>
    <xdr:graphicFrame macro="">
      <xdr:nvGraphicFramePr>
        <xdr:cNvPr id="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161925</xdr:colOff>
      <xdr:row>58</xdr:row>
      <xdr:rowOff>123825</xdr:rowOff>
    </xdr:from>
    <xdr:to>
      <xdr:col>54</xdr:col>
      <xdr:colOff>485775</xdr:colOff>
      <xdr:row>81</xdr:row>
      <xdr:rowOff>19050</xdr:rowOff>
    </xdr:to>
    <xdr:sp macro="" textlink="">
      <xdr:nvSpPr>
        <xdr:cNvPr id="22530" name="Text Box 2"/>
        <xdr:cNvSpPr txBox="1">
          <a:spLocks noChangeArrowheads="1"/>
        </xdr:cNvSpPr>
      </xdr:nvSpPr>
      <xdr:spPr bwMode="auto">
        <a:xfrm>
          <a:off x="37366575" y="10086975"/>
          <a:ext cx="4953000" cy="3619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"/>
            </a:rPr>
            <a:t>Dear Reader.</a:t>
          </a:r>
        </a:p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 "/>
          </a:endParaRP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"/>
            </a:rPr>
            <a:t>The whole series for Spanish </a:t>
          </a:r>
          <a:r>
            <a:rPr lang="en-GB" sz="1200" b="1" i="0" u="none" strike="noStrike" baseline="0">
              <a:solidFill>
                <a:srgbClr val="000000"/>
              </a:solidFill>
              <a:latin typeface="Arial "/>
            </a:rPr>
            <a:t>heavy lamb</a:t>
          </a:r>
          <a:r>
            <a:rPr lang="en-GB" sz="1200" b="0" i="0" u="none" strike="noStrike" baseline="0">
              <a:solidFill>
                <a:srgbClr val="000000"/>
              </a:solidFill>
              <a:latin typeface="Arial "/>
            </a:rPr>
            <a:t> has been changed as from December 2006.</a:t>
          </a:r>
        </a:p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 "/>
          </a:endParaRP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"/>
            </a:rPr>
            <a:t>Due to a mistake, from our side, Spanish lamb of a weight 12 - 13kg Carcase was taken in stead of  Lamb of a weight range 13 - 16kg Carcase.</a:t>
          </a:r>
        </a:p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 "/>
          </a:endParaRP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"/>
            </a:rPr>
            <a:t>This has been corrected now (on 24.10.2011), weekly, monthly and annual.</a:t>
          </a: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"/>
            </a:rPr>
            <a:t>Due to this, also the </a:t>
          </a:r>
          <a:r>
            <a:rPr lang="en-GB" sz="1200" b="1" i="0" u="none" strike="noStrike" baseline="0">
              <a:solidFill>
                <a:srgbClr val="000000"/>
              </a:solidFill>
              <a:latin typeface="Arial "/>
            </a:rPr>
            <a:t>Community average for Heavy Lamb</a:t>
          </a:r>
          <a:r>
            <a:rPr lang="en-GB" sz="1200" b="0" i="0" u="none" strike="noStrike" baseline="0">
              <a:solidFill>
                <a:srgbClr val="000000"/>
              </a:solidFill>
              <a:latin typeface="Arial "/>
            </a:rPr>
            <a:t> has changed.</a:t>
          </a:r>
        </a:p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 "/>
          </a:endParaRP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"/>
            </a:rPr>
            <a:t>If questions, don't hesitate to ask.</a:t>
          </a: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"/>
            </a:rPr>
            <a:t>My apologies for the inconvenience.</a:t>
          </a:r>
        </a:p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 "/>
          </a:endParaRP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"/>
            </a:rPr>
            <a:t>Michiel Ruiter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104775</xdr:colOff>
      <xdr:row>53</xdr:row>
      <xdr:rowOff>76200</xdr:rowOff>
    </xdr:from>
    <xdr:to>
      <xdr:col>40</xdr:col>
      <xdr:colOff>561975</xdr:colOff>
      <xdr:row>71</xdr:row>
      <xdr:rowOff>142875</xdr:rowOff>
    </xdr:to>
    <xdr:graphicFrame macro="">
      <xdr:nvGraphicFramePr>
        <xdr:cNvPr id="1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142875</xdr:colOff>
      <xdr:row>53</xdr:row>
      <xdr:rowOff>66675</xdr:rowOff>
    </xdr:from>
    <xdr:to>
      <xdr:col>58</xdr:col>
      <xdr:colOff>561975</xdr:colOff>
      <xdr:row>71</xdr:row>
      <xdr:rowOff>133350</xdr:rowOff>
    </xdr:to>
    <xdr:graphicFrame macro="">
      <xdr:nvGraphicFramePr>
        <xdr:cNvPr id="11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41</xdr:col>
      <xdr:colOff>142875</xdr:colOff>
      <xdr:row>53</xdr:row>
      <xdr:rowOff>66675</xdr:rowOff>
    </xdr:from>
    <xdr:to>
      <xdr:col>49</xdr:col>
      <xdr:colOff>561975</xdr:colOff>
      <xdr:row>71</xdr:row>
      <xdr:rowOff>104775</xdr:rowOff>
    </xdr:to>
    <xdr:graphicFrame macro="">
      <xdr:nvGraphicFramePr>
        <xdr:cNvPr id="11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54</xdr:row>
      <xdr:rowOff>38100</xdr:rowOff>
    </xdr:from>
    <xdr:to>
      <xdr:col>10</xdr:col>
      <xdr:colOff>542925</xdr:colOff>
      <xdr:row>70</xdr:row>
      <xdr:rowOff>38100</xdr:rowOff>
    </xdr:to>
    <xdr:graphicFrame macro="">
      <xdr:nvGraphicFramePr>
        <xdr:cNvPr id="2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70</xdr:row>
      <xdr:rowOff>133350</xdr:rowOff>
    </xdr:from>
    <xdr:to>
      <xdr:col>10</xdr:col>
      <xdr:colOff>561975</xdr:colOff>
      <xdr:row>86</xdr:row>
      <xdr:rowOff>104775</xdr:rowOff>
    </xdr:to>
    <xdr:graphicFrame macro="">
      <xdr:nvGraphicFramePr>
        <xdr:cNvPr id="211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54</xdr:row>
      <xdr:rowOff>9525</xdr:rowOff>
    </xdr:from>
    <xdr:to>
      <xdr:col>10</xdr:col>
      <xdr:colOff>533400</xdr:colOff>
      <xdr:row>70</xdr:row>
      <xdr:rowOff>66675</xdr:rowOff>
    </xdr:to>
    <xdr:graphicFrame macro="">
      <xdr:nvGraphicFramePr>
        <xdr:cNvPr id="51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70</xdr:row>
      <xdr:rowOff>95250</xdr:rowOff>
    </xdr:from>
    <xdr:to>
      <xdr:col>10</xdr:col>
      <xdr:colOff>542925</xdr:colOff>
      <xdr:row>87</xdr:row>
      <xdr:rowOff>0</xdr:rowOff>
    </xdr:to>
    <xdr:graphicFrame macro="">
      <xdr:nvGraphicFramePr>
        <xdr:cNvPr id="51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21</xdr:row>
      <xdr:rowOff>101600</xdr:rowOff>
    </xdr:from>
    <xdr:to>
      <xdr:col>25</xdr:col>
      <xdr:colOff>514350</xdr:colOff>
      <xdr:row>48</xdr:row>
      <xdr:rowOff>142875</xdr:rowOff>
    </xdr:to>
    <xdr:graphicFrame macro="">
      <xdr:nvGraphicFramePr>
        <xdr:cNvPr id="97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</xdr:colOff>
      <xdr:row>49</xdr:row>
      <xdr:rowOff>66675</xdr:rowOff>
    </xdr:from>
    <xdr:to>
      <xdr:col>17</xdr:col>
      <xdr:colOff>0</xdr:colOff>
      <xdr:row>72</xdr:row>
      <xdr:rowOff>104775</xdr:rowOff>
    </xdr:to>
    <xdr:graphicFrame macro="">
      <xdr:nvGraphicFramePr>
        <xdr:cNvPr id="97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57150</xdr:colOff>
      <xdr:row>49</xdr:row>
      <xdr:rowOff>57150</xdr:rowOff>
    </xdr:from>
    <xdr:to>
      <xdr:col>25</xdr:col>
      <xdr:colOff>504825</xdr:colOff>
      <xdr:row>72</xdr:row>
      <xdr:rowOff>104775</xdr:rowOff>
    </xdr:to>
    <xdr:graphicFrame macro="">
      <xdr:nvGraphicFramePr>
        <xdr:cNvPr id="975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76</xdr:col>
      <xdr:colOff>66675</xdr:colOff>
      <xdr:row>3</xdr:row>
      <xdr:rowOff>76200</xdr:rowOff>
    </xdr:from>
    <xdr:to>
      <xdr:col>85</xdr:col>
      <xdr:colOff>542925</xdr:colOff>
      <xdr:row>31</xdr:row>
      <xdr:rowOff>0</xdr:rowOff>
    </xdr:to>
    <xdr:graphicFrame macro="">
      <xdr:nvGraphicFramePr>
        <xdr:cNvPr id="975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76</xdr:col>
      <xdr:colOff>66675</xdr:colOff>
      <xdr:row>31</xdr:row>
      <xdr:rowOff>0</xdr:rowOff>
    </xdr:from>
    <xdr:to>
      <xdr:col>85</xdr:col>
      <xdr:colOff>542925</xdr:colOff>
      <xdr:row>58</xdr:row>
      <xdr:rowOff>123825</xdr:rowOff>
    </xdr:to>
    <xdr:graphicFrame macro="">
      <xdr:nvGraphicFramePr>
        <xdr:cNvPr id="975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87</xdr:col>
      <xdr:colOff>85725</xdr:colOff>
      <xdr:row>31</xdr:row>
      <xdr:rowOff>0</xdr:rowOff>
    </xdr:from>
    <xdr:to>
      <xdr:col>96</xdr:col>
      <xdr:colOff>571500</xdr:colOff>
      <xdr:row>58</xdr:row>
      <xdr:rowOff>142875</xdr:rowOff>
    </xdr:to>
    <xdr:graphicFrame macro="">
      <xdr:nvGraphicFramePr>
        <xdr:cNvPr id="975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87</xdr:col>
      <xdr:colOff>88900</xdr:colOff>
      <xdr:row>59</xdr:row>
      <xdr:rowOff>104775</xdr:rowOff>
    </xdr:from>
    <xdr:to>
      <xdr:col>96</xdr:col>
      <xdr:colOff>536575</xdr:colOff>
      <xdr:row>87</xdr:row>
      <xdr:rowOff>66675</xdr:rowOff>
    </xdr:to>
    <xdr:graphicFrame macro="">
      <xdr:nvGraphicFramePr>
        <xdr:cNvPr id="975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87</xdr:col>
      <xdr:colOff>76200</xdr:colOff>
      <xdr:row>3</xdr:row>
      <xdr:rowOff>76200</xdr:rowOff>
    </xdr:from>
    <xdr:to>
      <xdr:col>96</xdr:col>
      <xdr:colOff>523875</xdr:colOff>
      <xdr:row>31</xdr:row>
      <xdr:rowOff>0</xdr:rowOff>
    </xdr:to>
    <xdr:graphicFrame macro="">
      <xdr:nvGraphicFramePr>
        <xdr:cNvPr id="975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97</xdr:col>
      <xdr:colOff>0</xdr:colOff>
      <xdr:row>31</xdr:row>
      <xdr:rowOff>0</xdr:rowOff>
    </xdr:from>
    <xdr:to>
      <xdr:col>109</xdr:col>
      <xdr:colOff>533400</xdr:colOff>
      <xdr:row>58</xdr:row>
      <xdr:rowOff>123825</xdr:rowOff>
    </xdr:to>
    <xdr:graphicFrame macro="">
      <xdr:nvGraphicFramePr>
        <xdr:cNvPr id="975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97</xdr:col>
      <xdr:colOff>0</xdr:colOff>
      <xdr:row>3</xdr:row>
      <xdr:rowOff>0</xdr:rowOff>
    </xdr:from>
    <xdr:to>
      <xdr:col>109</xdr:col>
      <xdr:colOff>381000</xdr:colOff>
      <xdr:row>30</xdr:row>
      <xdr:rowOff>76200</xdr:rowOff>
    </xdr:to>
    <xdr:graphicFrame macro="">
      <xdr:nvGraphicFramePr>
        <xdr:cNvPr id="975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76</xdr:col>
      <xdr:colOff>76200</xdr:colOff>
      <xdr:row>89</xdr:row>
      <xdr:rowOff>76200</xdr:rowOff>
    </xdr:from>
    <xdr:to>
      <xdr:col>85</xdr:col>
      <xdr:colOff>504825</xdr:colOff>
      <xdr:row>115</xdr:row>
      <xdr:rowOff>104775</xdr:rowOff>
    </xdr:to>
    <xdr:graphicFrame macro="">
      <xdr:nvGraphicFramePr>
        <xdr:cNvPr id="9759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97</xdr:col>
      <xdr:colOff>0</xdr:colOff>
      <xdr:row>60</xdr:row>
      <xdr:rowOff>0</xdr:rowOff>
    </xdr:from>
    <xdr:to>
      <xdr:col>109</xdr:col>
      <xdr:colOff>485775</xdr:colOff>
      <xdr:row>87</xdr:row>
      <xdr:rowOff>114300</xdr:rowOff>
    </xdr:to>
    <xdr:graphicFrame macro="">
      <xdr:nvGraphicFramePr>
        <xdr:cNvPr id="9760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76</xdr:col>
      <xdr:colOff>51486</xdr:colOff>
      <xdr:row>59</xdr:row>
      <xdr:rowOff>140558</xdr:rowOff>
    </xdr:from>
    <xdr:to>
      <xdr:col>85</xdr:col>
      <xdr:colOff>518211</xdr:colOff>
      <xdr:row>88</xdr:row>
      <xdr:rowOff>39902</xdr:rowOff>
    </xdr:to>
    <xdr:graphicFrame macro="">
      <xdr:nvGraphicFramePr>
        <xdr:cNvPr id="2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87</xdr:col>
      <xdr:colOff>88900</xdr:colOff>
      <xdr:row>61</xdr:row>
      <xdr:rowOff>104775</xdr:rowOff>
    </xdr:from>
    <xdr:to>
      <xdr:col>96</xdr:col>
      <xdr:colOff>536575</xdr:colOff>
      <xdr:row>89</xdr:row>
      <xdr:rowOff>66675</xdr:rowOff>
    </xdr:to>
    <xdr:graphicFrame macro="">
      <xdr:nvGraphicFramePr>
        <xdr:cNvPr id="2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161925</xdr:colOff>
      <xdr:row>58</xdr:row>
      <xdr:rowOff>3175</xdr:rowOff>
    </xdr:from>
    <xdr:to>
      <xdr:col>83</xdr:col>
      <xdr:colOff>25400</xdr:colOff>
      <xdr:row>84</xdr:row>
      <xdr:rowOff>3175</xdr:rowOff>
    </xdr:to>
    <xdr:graphicFrame macro="">
      <xdr:nvGraphicFramePr>
        <xdr:cNvPr id="3792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66</xdr:col>
      <xdr:colOff>177800</xdr:colOff>
      <xdr:row>84</xdr:row>
      <xdr:rowOff>88900</xdr:rowOff>
    </xdr:from>
    <xdr:to>
      <xdr:col>82</xdr:col>
      <xdr:colOff>596900</xdr:colOff>
      <xdr:row>108</xdr:row>
      <xdr:rowOff>88900</xdr:rowOff>
    </xdr:to>
    <xdr:graphicFrame macro="">
      <xdr:nvGraphicFramePr>
        <xdr:cNvPr id="3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180975</xdr:colOff>
      <xdr:row>6</xdr:row>
      <xdr:rowOff>57150</xdr:rowOff>
    </xdr:from>
    <xdr:to>
      <xdr:col>23</xdr:col>
      <xdr:colOff>581025</xdr:colOff>
      <xdr:row>24</xdr:row>
      <xdr:rowOff>142875</xdr:rowOff>
    </xdr:to>
    <xdr:graphicFrame macro="">
      <xdr:nvGraphicFramePr>
        <xdr:cNvPr id="114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171450</xdr:colOff>
      <xdr:row>28</xdr:row>
      <xdr:rowOff>47625</xdr:rowOff>
    </xdr:from>
    <xdr:to>
      <xdr:col>23</xdr:col>
      <xdr:colOff>581025</xdr:colOff>
      <xdr:row>46</xdr:row>
      <xdr:rowOff>142875</xdr:rowOff>
    </xdr:to>
    <xdr:graphicFrame macro="">
      <xdr:nvGraphicFramePr>
        <xdr:cNvPr id="114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190500</xdr:colOff>
      <xdr:row>48</xdr:row>
      <xdr:rowOff>57150</xdr:rowOff>
    </xdr:from>
    <xdr:to>
      <xdr:col>23</xdr:col>
      <xdr:colOff>533400</xdr:colOff>
      <xdr:row>66</xdr:row>
      <xdr:rowOff>123825</xdr:rowOff>
    </xdr:to>
    <xdr:graphicFrame macro="">
      <xdr:nvGraphicFramePr>
        <xdr:cNvPr id="1143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142875</xdr:colOff>
      <xdr:row>68</xdr:row>
      <xdr:rowOff>0</xdr:rowOff>
    </xdr:from>
    <xdr:to>
      <xdr:col>23</xdr:col>
      <xdr:colOff>542925</xdr:colOff>
      <xdr:row>86</xdr:row>
      <xdr:rowOff>76200</xdr:rowOff>
    </xdr:to>
    <xdr:graphicFrame macro="">
      <xdr:nvGraphicFramePr>
        <xdr:cNvPr id="1144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85725</xdr:colOff>
      <xdr:row>0</xdr:row>
      <xdr:rowOff>0</xdr:rowOff>
    </xdr:from>
    <xdr:to>
      <xdr:col>22</xdr:col>
      <xdr:colOff>485775</xdr:colOff>
      <xdr:row>0</xdr:row>
      <xdr:rowOff>0</xdr:rowOff>
    </xdr:to>
    <xdr:graphicFrame macro="">
      <xdr:nvGraphicFramePr>
        <xdr:cNvPr id="40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104775</xdr:colOff>
      <xdr:row>0</xdr:row>
      <xdr:rowOff>0</xdr:rowOff>
    </xdr:from>
    <xdr:to>
      <xdr:col>22</xdr:col>
      <xdr:colOff>504825</xdr:colOff>
      <xdr:row>0</xdr:row>
      <xdr:rowOff>0</xdr:rowOff>
    </xdr:to>
    <xdr:graphicFrame macro="">
      <xdr:nvGraphicFramePr>
        <xdr:cNvPr id="401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85725</xdr:colOff>
      <xdr:row>3</xdr:row>
      <xdr:rowOff>76200</xdr:rowOff>
    </xdr:from>
    <xdr:to>
      <xdr:col>22</xdr:col>
      <xdr:colOff>485775</xdr:colOff>
      <xdr:row>23</xdr:row>
      <xdr:rowOff>104775</xdr:rowOff>
    </xdr:to>
    <xdr:graphicFrame macro="">
      <xdr:nvGraphicFramePr>
        <xdr:cNvPr id="4011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104775</xdr:colOff>
      <xdr:row>24</xdr:row>
      <xdr:rowOff>38100</xdr:rowOff>
    </xdr:from>
    <xdr:to>
      <xdr:col>22</xdr:col>
      <xdr:colOff>504825</xdr:colOff>
      <xdr:row>44</xdr:row>
      <xdr:rowOff>142875</xdr:rowOff>
    </xdr:to>
    <xdr:graphicFrame macro="">
      <xdr:nvGraphicFramePr>
        <xdr:cNvPr id="4011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104775</xdr:colOff>
      <xdr:row>56</xdr:row>
      <xdr:rowOff>0</xdr:rowOff>
    </xdr:from>
    <xdr:to>
      <xdr:col>12</xdr:col>
      <xdr:colOff>514350</xdr:colOff>
      <xdr:row>78</xdr:row>
      <xdr:rowOff>38100</xdr:rowOff>
    </xdr:to>
    <xdr:graphicFrame macro="">
      <xdr:nvGraphicFramePr>
        <xdr:cNvPr id="4011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495300</xdr:colOff>
      <xdr:row>6</xdr:row>
      <xdr:rowOff>152400</xdr:rowOff>
    </xdr:from>
    <xdr:to>
      <xdr:col>12</xdr:col>
      <xdr:colOff>355600</xdr:colOff>
      <xdr:row>32</xdr:row>
      <xdr:rowOff>139700</xdr:rowOff>
    </xdr:to>
    <xdr:cxnSp macro="">
      <xdr:nvCxnSpPr>
        <xdr:cNvPr id="3" name="Straight Arrow Connector 2"/>
        <xdr:cNvCxnSpPr/>
      </xdr:nvCxnSpPr>
      <xdr:spPr>
        <a:xfrm>
          <a:off x="5016500" y="1193800"/>
          <a:ext cx="2908300" cy="4787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BALHO\JOS&#201;\Prices\Sheep%20&amp;%20Goat\Lamb%20circa_Jos&#2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HORIZONTAL%20MEAT%20FILES\World%20Prices\Bovine%20in%20Braz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HORIZONTAL%20MEAT%20FILES\World%20Prices\New%20Zeala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2013"/>
      <sheetName val="2012"/>
      <sheetName val="2011 New"/>
      <sheetName val="2011"/>
      <sheetName val="2010"/>
      <sheetName val="2009"/>
      <sheetName val="2008"/>
      <sheetName val="2007"/>
      <sheetName val="2006"/>
      <sheetName val="Graphs"/>
      <sheetName val="Months"/>
      <sheetName val="Years"/>
      <sheetName val="Forecast Sept. 2012"/>
      <sheetName val="Forecast April 2013"/>
      <sheetName val="HEB"/>
      <sheetName val="National G"/>
    </sheetNames>
    <sheetDataSet>
      <sheetData sheetId="0"/>
      <sheetData sheetId="1"/>
      <sheetData sheetId="2"/>
      <sheetData sheetId="3">
        <row r="30">
          <cell r="BC30">
            <v>528.13679999999999</v>
          </cell>
        </row>
        <row r="31">
          <cell r="BC31">
            <v>529.96600000000001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zil 1"/>
      <sheetName val="Brazil 2"/>
      <sheetName val="Argentina 2"/>
      <sheetName val="Uruguay 2"/>
      <sheetName val="INAC"/>
      <sheetName val="abc - consort"/>
    </sheetNames>
    <sheetDataSet>
      <sheetData sheetId="0"/>
      <sheetData sheetId="1"/>
      <sheetData sheetId="2"/>
      <sheetData sheetId="3">
        <row r="267">
          <cell r="T267">
            <v>154.25252239274968</v>
          </cell>
        </row>
        <row r="268">
          <cell r="T268">
            <v>152.63470650641995</v>
          </cell>
        </row>
        <row r="269">
          <cell r="T269">
            <v>154.03473948497452</v>
          </cell>
        </row>
        <row r="270">
          <cell r="T270">
            <v>150.55021296057197</v>
          </cell>
        </row>
        <row r="271">
          <cell r="T271">
            <v>155.46588430749702</v>
          </cell>
        </row>
        <row r="272">
          <cell r="T272">
            <v>156.49885081587303</v>
          </cell>
        </row>
        <row r="273">
          <cell r="T273">
            <v>155.19548845888528</v>
          </cell>
        </row>
        <row r="274">
          <cell r="T274">
            <v>159.3916794618703</v>
          </cell>
        </row>
        <row r="275">
          <cell r="T275">
            <v>168.48342663500449</v>
          </cell>
        </row>
        <row r="276">
          <cell r="T276">
            <v>156.14779111438003</v>
          </cell>
        </row>
        <row r="277">
          <cell r="T277">
            <v>158.11959124270356</v>
          </cell>
        </row>
        <row r="278">
          <cell r="T278">
            <v>158.71426112267412</v>
          </cell>
        </row>
        <row r="279">
          <cell r="T279">
            <v>157.52492136273298</v>
          </cell>
        </row>
        <row r="280">
          <cell r="T280">
            <v>163.07067013397739</v>
          </cell>
        </row>
        <row r="281">
          <cell r="T281">
            <v>160.90874837083754</v>
          </cell>
        </row>
        <row r="282">
          <cell r="T282">
            <v>158.09825007875574</v>
          </cell>
        </row>
        <row r="283">
          <cell r="T283">
            <v>158.93213418739538</v>
          </cell>
        </row>
        <row r="284">
          <cell r="T284">
            <v>164.29640263263542</v>
          </cell>
        </row>
        <row r="285">
          <cell r="T285">
            <v>163.07984282047227</v>
          </cell>
        </row>
        <row r="286">
          <cell r="T286">
            <v>167.45945814425966</v>
          </cell>
        </row>
        <row r="287">
          <cell r="T287">
            <v>167.03366221000252</v>
          </cell>
        </row>
        <row r="288">
          <cell r="T288">
            <v>162.47156291439066</v>
          </cell>
        </row>
        <row r="289">
          <cell r="T289">
            <v>172.83274581607856</v>
          </cell>
        </row>
        <row r="290">
          <cell r="T290">
            <v>170.12591433345051</v>
          </cell>
        </row>
        <row r="291">
          <cell r="T291">
            <v>177.34413162045865</v>
          </cell>
        </row>
        <row r="292">
          <cell r="T292">
            <v>173.26832789374285</v>
          </cell>
        </row>
        <row r="293">
          <cell r="T293">
            <v>185.95747590073154</v>
          </cell>
        </row>
        <row r="294">
          <cell r="T294">
            <v>186.14393058913464</v>
          </cell>
        </row>
        <row r="295">
          <cell r="T295">
            <v>178.93434930421324</v>
          </cell>
        </row>
        <row r="296">
          <cell r="T296">
            <v>183.06742823048282</v>
          </cell>
        </row>
        <row r="297">
          <cell r="T297">
            <v>182.69451885367656</v>
          </cell>
        </row>
        <row r="298">
          <cell r="T298">
            <v>197.57937464089116</v>
          </cell>
        </row>
        <row r="299">
          <cell r="T299">
            <v>194.05779104034991</v>
          </cell>
        </row>
        <row r="300">
          <cell r="T300">
            <v>201.68788884152255</v>
          </cell>
        </row>
        <row r="301">
          <cell r="T301">
            <v>203.0470965469946</v>
          </cell>
        </row>
        <row r="302">
          <cell r="T302">
            <v>200.51137546329812</v>
          </cell>
        </row>
        <row r="303">
          <cell r="T303">
            <v>202.43757708689967</v>
          </cell>
        </row>
        <row r="304">
          <cell r="T304">
            <v>205.73076050789587</v>
          </cell>
        </row>
        <row r="305">
          <cell r="T305">
            <v>211.88217859617185</v>
          </cell>
        </row>
        <row r="306">
          <cell r="T306">
            <v>209.41926779910469</v>
          </cell>
        </row>
        <row r="307">
          <cell r="T307">
            <v>205.09597105537503</v>
          </cell>
        </row>
        <row r="308">
          <cell r="T308">
            <v>204.60538419083832</v>
          </cell>
        </row>
        <row r="309">
          <cell r="T309">
            <v>202.12178818912125</v>
          </cell>
        </row>
        <row r="310">
          <cell r="T310">
            <v>198.90231189059918</v>
          </cell>
        </row>
        <row r="311">
          <cell r="T311">
            <v>202.21036851096468</v>
          </cell>
        </row>
        <row r="312">
          <cell r="T312">
            <v>200.27700918821094</v>
          </cell>
        </row>
        <row r="313">
          <cell r="T313">
            <v>204.55575523037086</v>
          </cell>
        </row>
        <row r="314">
          <cell r="T314">
            <v>199.5797320554145</v>
          </cell>
        </row>
        <row r="315">
          <cell r="T315">
            <v>200.36435515952928</v>
          </cell>
        </row>
        <row r="316">
          <cell r="T316">
            <v>194.8494556360414</v>
          </cell>
        </row>
        <row r="317">
          <cell r="T317">
            <v>195.5930375942645</v>
          </cell>
        </row>
        <row r="318">
          <cell r="T318">
            <v>198.47441768237894</v>
          </cell>
        </row>
        <row r="319">
          <cell r="T319">
            <v>210.86745031943042</v>
          </cell>
        </row>
        <row r="320">
          <cell r="T320">
            <v>224.07385129701973</v>
          </cell>
        </row>
        <row r="321">
          <cell r="T321">
            <v>226.7647636112676</v>
          </cell>
        </row>
        <row r="322">
          <cell r="T322">
            <v>231.00690773019963</v>
          </cell>
        </row>
        <row r="323">
          <cell r="T323">
            <v>229.96220059643281</v>
          </cell>
        </row>
        <row r="324">
          <cell r="T324">
            <v>239.80676886361235</v>
          </cell>
        </row>
        <row r="325">
          <cell r="T325">
            <v>237.68969466016142</v>
          </cell>
        </row>
        <row r="326">
          <cell r="T326">
            <v>234.89900593743081</v>
          </cell>
        </row>
        <row r="327">
          <cell r="T327">
            <v>232.33285538779347</v>
          </cell>
        </row>
        <row r="328">
          <cell r="T328">
            <v>226.85886044011494</v>
          </cell>
        </row>
        <row r="329">
          <cell r="T329">
            <v>221.84401964563881</v>
          </cell>
        </row>
        <row r="330">
          <cell r="T330">
            <v>224.72755310246262</v>
          </cell>
        </row>
        <row r="331">
          <cell r="T331">
            <v>227.32900176459711</v>
          </cell>
        </row>
        <row r="332">
          <cell r="T332">
            <v>226.0126060560471</v>
          </cell>
        </row>
        <row r="333">
          <cell r="T333">
            <v>221.35968875039183</v>
          </cell>
        </row>
        <row r="334">
          <cell r="T334">
            <v>223.35724251531971</v>
          </cell>
        </row>
        <row r="335">
          <cell r="T335">
            <v>224.70943275619396</v>
          </cell>
        </row>
        <row r="336">
          <cell r="T336">
            <v>224.34065359959189</v>
          </cell>
        </row>
        <row r="337">
          <cell r="T337">
            <v>238.58548223682061</v>
          </cell>
        </row>
        <row r="338">
          <cell r="T338">
            <v>239.10840932117529</v>
          </cell>
        </row>
        <row r="339">
          <cell r="T339">
            <v>242.44206948393634</v>
          </cell>
        </row>
        <row r="340">
          <cell r="T340">
            <v>239.9908487760238</v>
          </cell>
        </row>
        <row r="341">
          <cell r="T341">
            <v>237.45490538270192</v>
          </cell>
        </row>
        <row r="342">
          <cell r="T342">
            <v>238.07353190159279</v>
          </cell>
        </row>
        <row r="343">
          <cell r="T343">
            <v>241.49225740072671</v>
          </cell>
        </row>
        <row r="344">
          <cell r="T344">
            <v>240.18988578200901</v>
          </cell>
        </row>
        <row r="345">
          <cell r="T345">
            <v>240.74339371996402</v>
          </cell>
        </row>
        <row r="346">
          <cell r="T346">
            <v>242.60608098622586</v>
          </cell>
        </row>
        <row r="347">
          <cell r="T347">
            <v>243.03050287464208</v>
          </cell>
        </row>
        <row r="348">
          <cell r="T348">
            <v>243.61816395091074</v>
          </cell>
        </row>
        <row r="349">
          <cell r="T349">
            <v>244.46700772774315</v>
          </cell>
        </row>
        <row r="350">
          <cell r="T350">
            <v>244.29500679800591</v>
          </cell>
        </row>
        <row r="351">
          <cell r="T351">
            <v>251.05968915784703</v>
          </cell>
        </row>
        <row r="352">
          <cell r="T352">
            <v>254.62530990909335</v>
          </cell>
        </row>
        <row r="353">
          <cell r="T353">
            <v>252.65921996214442</v>
          </cell>
        </row>
        <row r="354">
          <cell r="T354">
            <v>264.08303631098244</v>
          </cell>
        </row>
        <row r="355">
          <cell r="T355">
            <v>260.42826910224994</v>
          </cell>
        </row>
        <row r="356">
          <cell r="T356">
            <v>259.87135219425261</v>
          </cell>
        </row>
        <row r="357">
          <cell r="T357">
            <v>264.29188015148139</v>
          </cell>
        </row>
        <row r="358">
          <cell r="T358">
            <v>255.20717308977495</v>
          </cell>
        </row>
        <row r="359">
          <cell r="T359">
            <v>252.47247746624151</v>
          </cell>
        </row>
        <row r="360">
          <cell r="T360">
            <v>251.69719482515691</v>
          </cell>
        </row>
        <row r="361">
          <cell r="T361">
            <v>251.62977894332352</v>
          </cell>
        </row>
        <row r="362">
          <cell r="T362">
            <v>247.0792069195661</v>
          </cell>
        </row>
        <row r="363">
          <cell r="T363">
            <v>243.27738317262541</v>
          </cell>
        </row>
        <row r="364">
          <cell r="T364">
            <v>240.20210838194251</v>
          </cell>
        </row>
        <row r="365">
          <cell r="T365">
            <v>238.05272277555122</v>
          </cell>
        </row>
        <row r="366">
          <cell r="T366">
            <v>237.15990106212718</v>
          </cell>
        </row>
        <row r="367">
          <cell r="T367">
            <v>207.71580937259023</v>
          </cell>
        </row>
        <row r="368">
          <cell r="T368">
            <v>201.85916061208485</v>
          </cell>
        </row>
        <row r="369">
          <cell r="T369">
            <v>178.85554575832211</v>
          </cell>
        </row>
        <row r="370">
          <cell r="T370">
            <v>178.30241781982994</v>
          </cell>
        </row>
        <row r="371">
          <cell r="T371">
            <v>175.76453669027765</v>
          </cell>
        </row>
        <row r="372">
          <cell r="T372">
            <v>161.25245979556527</v>
          </cell>
        </row>
        <row r="373">
          <cell r="T373">
            <v>160.87570171193079</v>
          </cell>
        </row>
        <row r="374">
          <cell r="T374">
            <v>158.73107877431903</v>
          </cell>
        </row>
        <row r="375">
          <cell r="T375">
            <v>161.39736675080931</v>
          </cell>
        </row>
        <row r="376">
          <cell r="T376">
            <v>186.9036814767434</v>
          </cell>
        </row>
        <row r="377">
          <cell r="T377">
            <v>186.70274578621112</v>
          </cell>
        </row>
        <row r="378">
          <cell r="T378">
            <v>187.20508501254173</v>
          </cell>
        </row>
        <row r="379">
          <cell r="T379">
            <v>194.57272699872408</v>
          </cell>
        </row>
        <row r="380">
          <cell r="T380">
            <v>190.5371814889761</v>
          </cell>
        </row>
        <row r="381">
          <cell r="T381">
            <v>189.28277870024067</v>
          </cell>
        </row>
        <row r="382">
          <cell r="T382">
            <v>195.5217820442144</v>
          </cell>
        </row>
        <row r="383">
          <cell r="T383">
            <v>196.90822723176413</v>
          </cell>
        </row>
        <row r="384">
          <cell r="T384">
            <v>201.36465819174538</v>
          </cell>
        </row>
        <row r="385">
          <cell r="T385">
            <v>193.62168914444257</v>
          </cell>
        </row>
        <row r="386">
          <cell r="T386">
            <v>195.59902200488997</v>
          </cell>
        </row>
        <row r="387">
          <cell r="T387">
            <v>192.24069476571742</v>
          </cell>
        </row>
        <row r="388">
          <cell r="T388">
            <v>194.6888211643666</v>
          </cell>
        </row>
        <row r="389">
          <cell r="T389">
            <v>202.76009490764687</v>
          </cell>
        </row>
        <row r="390">
          <cell r="T390">
            <v>201.9765112977085</v>
          </cell>
        </row>
        <row r="391">
          <cell r="T391">
            <v>208.62130030998571</v>
          </cell>
        </row>
        <row r="392">
          <cell r="T392">
            <v>207.27353650089171</v>
          </cell>
        </row>
        <row r="393">
          <cell r="T393">
            <v>208.68373893737649</v>
          </cell>
        </row>
        <row r="394">
          <cell r="T394">
            <v>211.92530932532517</v>
          </cell>
        </row>
        <row r="395">
          <cell r="T395">
            <v>214.18829242634604</v>
          </cell>
        </row>
        <row r="396">
          <cell r="T396">
            <v>220.24330126421242</v>
          </cell>
        </row>
        <row r="397">
          <cell r="T397">
            <v>219.32587568271754</v>
          </cell>
        </row>
        <row r="398">
          <cell r="T398">
            <v>218.76667199165684</v>
          </cell>
        </row>
        <row r="399">
          <cell r="T399">
            <v>222.53435372201741</v>
          </cell>
        </row>
        <row r="400">
          <cell r="T400">
            <v>215.4812535227824</v>
          </cell>
        </row>
        <row r="401">
          <cell r="T401">
            <v>214.78800008439606</v>
          </cell>
        </row>
        <row r="402">
          <cell r="T402">
            <v>219.26750330653567</v>
          </cell>
        </row>
        <row r="403">
          <cell r="T403">
            <v>215.39718045456488</v>
          </cell>
        </row>
        <row r="404">
          <cell r="T404">
            <v>217.49995428752538</v>
          </cell>
        </row>
        <row r="405">
          <cell r="T405">
            <v>221.76645191961919</v>
          </cell>
        </row>
        <row r="406">
          <cell r="T406">
            <v>218.23135388159858</v>
          </cell>
        </row>
        <row r="407">
          <cell r="T407">
            <v>221.95097266479183</v>
          </cell>
        </row>
        <row r="408">
          <cell r="T408">
            <v>220.87756047144262</v>
          </cell>
        </row>
        <row r="409">
          <cell r="T409">
            <v>230.87562832949465</v>
          </cell>
        </row>
        <row r="410">
          <cell r="T410">
            <v>231.45833780588413</v>
          </cell>
        </row>
        <row r="411">
          <cell r="T411">
            <v>242.61198705898903</v>
          </cell>
        </row>
        <row r="412">
          <cell r="T412">
            <v>241.17338652958404</v>
          </cell>
        </row>
        <row r="413">
          <cell r="T413">
            <v>235.89851792176572</v>
          </cell>
        </row>
        <row r="414">
          <cell r="T414">
            <v>239.38312809299114</v>
          </cell>
        </row>
        <row r="415">
          <cell r="T415">
            <v>238.74927605162603</v>
          </cell>
        </row>
        <row r="416">
          <cell r="T416">
            <v>240.91707676926509</v>
          </cell>
        </row>
        <row r="417">
          <cell r="T417">
            <v>245.31738867372655</v>
          </cell>
        </row>
        <row r="418">
          <cell r="T418">
            <v>250.42951573920388</v>
          </cell>
        </row>
        <row r="419">
          <cell r="T419">
            <v>242.72896990639629</v>
          </cell>
        </row>
        <row r="420">
          <cell r="T420">
            <v>246.80802932820578</v>
          </cell>
        </row>
        <row r="421">
          <cell r="T421">
            <v>241.31897085143615</v>
          </cell>
        </row>
        <row r="422">
          <cell r="T422">
            <v>253.06222928961603</v>
          </cell>
        </row>
        <row r="423">
          <cell r="T423">
            <v>254.92518246961055</v>
          </cell>
        </row>
        <row r="424">
          <cell r="T424">
            <v>277.31458370949412</v>
          </cell>
        </row>
        <row r="425">
          <cell r="T425">
            <v>267.68486753829757</v>
          </cell>
        </row>
        <row r="426">
          <cell r="T426">
            <v>274.62392772048332</v>
          </cell>
        </row>
        <row r="427">
          <cell r="T427">
            <v>275.47360855911836</v>
          </cell>
        </row>
        <row r="428">
          <cell r="T428">
            <v>277.78992637947374</v>
          </cell>
        </row>
        <row r="429">
          <cell r="T429">
            <v>284.96974998177711</v>
          </cell>
        </row>
        <row r="430">
          <cell r="T430">
            <v>288.50499307529702</v>
          </cell>
        </row>
        <row r="431">
          <cell r="T431">
            <v>285.88089510897294</v>
          </cell>
        </row>
        <row r="432">
          <cell r="T432">
            <v>301.53500561587424</v>
          </cell>
        </row>
        <row r="433">
          <cell r="T433">
            <v>292.92399850243356</v>
          </cell>
        </row>
        <row r="434">
          <cell r="T434">
            <v>305.35380007487834</v>
          </cell>
        </row>
        <row r="435">
          <cell r="T435">
            <v>318.08311493822538</v>
          </cell>
        </row>
        <row r="436">
          <cell r="T436">
            <v>324.07338075627104</v>
          </cell>
        </row>
        <row r="437">
          <cell r="T437">
            <v>327.95468428101515</v>
          </cell>
        </row>
        <row r="438">
          <cell r="T438">
            <v>334.2527497126033</v>
          </cell>
        </row>
        <row r="439">
          <cell r="T439">
            <v>336.22563767912499</v>
          </cell>
        </row>
        <row r="440">
          <cell r="T440">
            <v>320.51841425335675</v>
          </cell>
        </row>
        <row r="441">
          <cell r="T441">
            <v>341.36468774094061</v>
          </cell>
        </row>
        <row r="442">
          <cell r="T442">
            <v>344.06322282189666</v>
          </cell>
        </row>
        <row r="443">
          <cell r="T443">
            <v>374.63377023901307</v>
          </cell>
        </row>
        <row r="444">
          <cell r="T444">
            <v>352.85273708558213</v>
          </cell>
        </row>
        <row r="445">
          <cell r="T445">
            <v>388.14221953756834</v>
          </cell>
        </row>
        <row r="446">
          <cell r="T446">
            <v>418.68015705225002</v>
          </cell>
        </row>
        <row r="447">
          <cell r="T447">
            <v>409.19997315346149</v>
          </cell>
        </row>
        <row r="448">
          <cell r="T448">
            <v>422.11986979428832</v>
          </cell>
        </row>
        <row r="449">
          <cell r="T449">
            <v>423.3363535689117</v>
          </cell>
        </row>
        <row r="450">
          <cell r="T450">
            <v>384.15483588210435</v>
          </cell>
        </row>
        <row r="451">
          <cell r="T451">
            <v>396.32476090597464</v>
          </cell>
        </row>
        <row r="452">
          <cell r="T452">
            <v>415.18618811338763</v>
          </cell>
        </row>
        <row r="453">
          <cell r="T453">
            <v>418.23845226728446</v>
          </cell>
        </row>
        <row r="454">
          <cell r="T454">
            <v>379.1684538825599</v>
          </cell>
        </row>
        <row r="455">
          <cell r="T455">
            <v>383.8939738715095</v>
          </cell>
        </row>
        <row r="456">
          <cell r="T456">
            <v>399.70629075760991</v>
          </cell>
        </row>
        <row r="457">
          <cell r="T457">
            <v>380.04085757282752</v>
          </cell>
        </row>
        <row r="458">
          <cell r="T458">
            <v>403.70480767133643</v>
          </cell>
        </row>
        <row r="459">
          <cell r="T459">
            <v>421.76022961158628</v>
          </cell>
        </row>
        <row r="460">
          <cell r="T460">
            <v>448.04471383523099</v>
          </cell>
        </row>
        <row r="461">
          <cell r="T461">
            <v>465.60546838120052</v>
          </cell>
        </row>
        <row r="462">
          <cell r="T462">
            <v>469.34420967163277</v>
          </cell>
        </row>
        <row r="463">
          <cell r="T463">
            <v>467.69297095331342</v>
          </cell>
        </row>
        <row r="464">
          <cell r="T464">
            <v>459.14243115558031</v>
          </cell>
        </row>
        <row r="465">
          <cell r="T465">
            <v>460.83098313244363</v>
          </cell>
        </row>
        <row r="466">
          <cell r="T466">
            <v>457.48980581652268</v>
          </cell>
        </row>
        <row r="467">
          <cell r="T467">
            <v>453.39411455784153</v>
          </cell>
        </row>
        <row r="468">
          <cell r="T468">
            <v>443.49811189985388</v>
          </cell>
        </row>
        <row r="469">
          <cell r="T469">
            <v>462.43270182307947</v>
          </cell>
        </row>
        <row r="470">
          <cell r="T470">
            <v>436.63878875785514</v>
          </cell>
        </row>
        <row r="471">
          <cell r="T471">
            <v>460.62853040277457</v>
          </cell>
        </row>
        <row r="472">
          <cell r="T472">
            <v>432.74618327135147</v>
          </cell>
        </row>
        <row r="473">
          <cell r="T473">
            <v>437.38057884360433</v>
          </cell>
        </row>
        <row r="474">
          <cell r="T474">
            <v>450.5620154302581</v>
          </cell>
        </row>
        <row r="475">
          <cell r="T475">
            <v>451.625647200939</v>
          </cell>
        </row>
        <row r="476">
          <cell r="T476">
            <v>456.6189285443661</v>
          </cell>
        </row>
        <row r="477">
          <cell r="T477">
            <v>462.52936273395477</v>
          </cell>
        </row>
        <row r="478">
          <cell r="T478">
            <v>478.78305675532323</v>
          </cell>
        </row>
        <row r="479">
          <cell r="T479">
            <v>468.13669773433355</v>
          </cell>
        </row>
        <row r="480">
          <cell r="T480">
            <v>472.00121239675684</v>
          </cell>
        </row>
        <row r="481">
          <cell r="T481">
            <v>462.01034737620103</v>
          </cell>
        </row>
        <row r="482">
          <cell r="T482">
            <v>469.84478935698445</v>
          </cell>
        </row>
        <row r="483">
          <cell r="T483">
            <v>469.2535107169254</v>
          </cell>
        </row>
        <row r="484">
          <cell r="T484">
            <v>463.00813008130086</v>
          </cell>
        </row>
        <row r="485">
          <cell r="T485">
            <v>479.64138961524094</v>
          </cell>
        </row>
        <row r="486">
          <cell r="T486">
            <v>475.83115427717593</v>
          </cell>
        </row>
        <row r="487">
          <cell r="T487">
            <v>483.78782218901756</v>
          </cell>
        </row>
        <row r="488">
          <cell r="T488">
            <v>479.52932387000374</v>
          </cell>
        </row>
        <row r="489">
          <cell r="T489">
            <v>459.39572586588059</v>
          </cell>
        </row>
        <row r="490">
          <cell r="T490">
            <v>467.79661016949154</v>
          </cell>
        </row>
        <row r="491">
          <cell r="T491">
            <v>470.08106116433305</v>
          </cell>
        </row>
        <row r="492">
          <cell r="T492">
            <v>460.83271923360354</v>
          </cell>
        </row>
        <row r="493">
          <cell r="T493">
            <v>451.42960550126679</v>
          </cell>
        </row>
        <row r="494">
          <cell r="T494">
            <v>448.78754976474846</v>
          </cell>
        </row>
        <row r="495">
          <cell r="T495">
            <v>465.3275425262396</v>
          </cell>
        </row>
        <row r="496">
          <cell r="T496">
            <v>470.03257328990236</v>
          </cell>
        </row>
        <row r="497">
          <cell r="T497">
            <v>460.26058631921825</v>
          </cell>
        </row>
        <row r="498">
          <cell r="T498">
            <v>481.55009451795843</v>
          </cell>
        </row>
        <row r="499">
          <cell r="T499">
            <v>478.71455576559549</v>
          </cell>
        </row>
        <row r="500">
          <cell r="T500">
            <v>476.14366729678642</v>
          </cell>
        </row>
        <row r="501">
          <cell r="T501">
            <v>483.85633270321364</v>
          </cell>
        </row>
        <row r="502">
          <cell r="T502">
            <v>477.80489665166652</v>
          </cell>
        </row>
        <row r="503">
          <cell r="T503">
            <v>481.35153687743116</v>
          </cell>
        </row>
        <row r="504">
          <cell r="T504">
            <v>488.78804057661495</v>
          </cell>
        </row>
        <row r="505">
          <cell r="T505">
            <v>493.24994279612542</v>
          </cell>
        </row>
        <row r="506">
          <cell r="T506">
            <v>486.98968994297365</v>
          </cell>
        </row>
        <row r="507">
          <cell r="T507">
            <v>487.14075304958658</v>
          </cell>
        </row>
        <row r="508">
          <cell r="T508">
            <v>490.84179916159974</v>
          </cell>
        </row>
        <row r="509">
          <cell r="T509">
            <v>491.52158314135733</v>
          </cell>
        </row>
        <row r="510">
          <cell r="T510">
            <v>476.4530382567317</v>
          </cell>
        </row>
        <row r="511">
          <cell r="T511">
            <v>472.61544868719989</v>
          </cell>
        </row>
        <row r="512">
          <cell r="T512">
            <v>471.42554354495053</v>
          </cell>
        </row>
        <row r="513">
          <cell r="T513">
            <v>473.95409197223051</v>
          </cell>
        </row>
        <row r="514">
          <cell r="T514">
            <v>476.59419400659647</v>
          </cell>
        </row>
        <row r="515">
          <cell r="T515">
            <v>459.58392654792692</v>
          </cell>
        </row>
        <row r="516">
          <cell r="T516">
            <v>463.25217189179762</v>
          </cell>
        </row>
        <row r="517">
          <cell r="T517">
            <v>455.5161693349217</v>
          </cell>
        </row>
        <row r="518">
          <cell r="T518">
            <v>458.24011389720198</v>
          </cell>
        </row>
        <row r="519">
          <cell r="T519">
            <v>455.66144637824328</v>
          </cell>
        </row>
        <row r="520">
          <cell r="T520">
            <v>465.7363095835704</v>
          </cell>
        </row>
        <row r="521">
          <cell r="T521">
            <v>457.25823544504311</v>
          </cell>
        </row>
        <row r="522">
          <cell r="T522">
            <v>446.10287473645462</v>
          </cell>
        </row>
        <row r="523">
          <cell r="T523">
            <v>446.77219637896985</v>
          </cell>
        </row>
        <row r="524">
          <cell r="T524">
            <v>442.35740965352505</v>
          </cell>
        </row>
        <row r="525">
          <cell r="T525">
            <v>435.34704989966662</v>
          </cell>
        </row>
        <row r="526">
          <cell r="T526">
            <v>431.00730338537323</v>
          </cell>
        </row>
        <row r="527">
          <cell r="T527">
            <v>431.82332409746255</v>
          </cell>
        </row>
        <row r="528">
          <cell r="T528">
            <v>454.39905627796338</v>
          </cell>
        </row>
        <row r="529">
          <cell r="T529">
            <v>458.82275332456356</v>
          </cell>
        </row>
        <row r="530">
          <cell r="T530">
            <v>455.64079579981609</v>
          </cell>
        </row>
        <row r="531">
          <cell r="T531">
            <v>463.44047217145328</v>
          </cell>
        </row>
        <row r="532">
          <cell r="T532">
            <v>456.72731788143722</v>
          </cell>
        </row>
        <row r="533">
          <cell r="T533">
            <v>452.54564230461972</v>
          </cell>
        </row>
        <row r="534">
          <cell r="T534">
            <v>457.37778383960415</v>
          </cell>
        </row>
        <row r="535">
          <cell r="T535">
            <v>455.19552637219186</v>
          </cell>
        </row>
        <row r="536">
          <cell r="T536">
            <v>459.44313465697644</v>
          </cell>
        </row>
        <row r="537">
          <cell r="T537">
            <v>457.36422238895102</v>
          </cell>
        </row>
        <row r="538">
          <cell r="T538">
            <v>461.11561959301167</v>
          </cell>
        </row>
        <row r="539">
          <cell r="T539">
            <v>464.13970509424428</v>
          </cell>
        </row>
        <row r="540">
          <cell r="T540">
            <v>463.29755470149598</v>
          </cell>
        </row>
        <row r="541">
          <cell r="T541">
            <v>469.87747683919514</v>
          </cell>
        </row>
        <row r="542">
          <cell r="T542">
            <v>467.91371781938034</v>
          </cell>
        </row>
        <row r="543">
          <cell r="T543">
            <v>466.02696895720544</v>
          </cell>
        </row>
        <row r="544">
          <cell r="T544">
            <v>454.93750625707537</v>
          </cell>
        </row>
        <row r="545">
          <cell r="T545">
            <v>464.5252708832295</v>
          </cell>
        </row>
        <row r="546">
          <cell r="T546">
            <v>457.92093325677871</v>
          </cell>
        </row>
        <row r="547">
          <cell r="T547">
            <v>461.0008631408441</v>
          </cell>
        </row>
        <row r="548">
          <cell r="T548">
            <v>457.19848056792387</v>
          </cell>
        </row>
        <row r="549">
          <cell r="T549">
            <v>456.3619564018814</v>
          </cell>
        </row>
        <row r="550">
          <cell r="T550">
            <v>483.60678942196085</v>
          </cell>
        </row>
        <row r="551">
          <cell r="T551">
            <v>486.11420043920128</v>
          </cell>
        </row>
        <row r="552">
          <cell r="T552">
            <v>487.36790594782161</v>
          </cell>
        </row>
        <row r="553">
          <cell r="T553">
            <v>480.93760995199517</v>
          </cell>
        </row>
        <row r="554">
          <cell r="T554">
            <v>446.05270959326458</v>
          </cell>
        </row>
        <row r="555">
          <cell r="T555">
            <v>444.31103996205383</v>
          </cell>
        </row>
        <row r="556">
          <cell r="T556">
            <v>448.12789043045183</v>
          </cell>
        </row>
        <row r="557">
          <cell r="T557">
            <v>443.75518795209291</v>
          </cell>
        </row>
        <row r="558">
          <cell r="T558">
            <v>448.49845843709238</v>
          </cell>
        </row>
        <row r="559">
          <cell r="T559">
            <v>451.81882397790434</v>
          </cell>
        </row>
        <row r="560">
          <cell r="T560">
            <v>457.76134966344381</v>
          </cell>
        </row>
        <row r="561">
          <cell r="T561">
            <v>448.15613519059065</v>
          </cell>
        </row>
        <row r="562">
          <cell r="T562">
            <v>445.35305703703426</v>
          </cell>
        </row>
        <row r="563">
          <cell r="T563">
            <v>437.56516337984425</v>
          </cell>
        </row>
        <row r="564">
          <cell r="T564">
            <v>435.30986342495027</v>
          </cell>
        </row>
        <row r="565">
          <cell r="T565">
            <v>435.82747325066362</v>
          </cell>
        </row>
        <row r="566">
          <cell r="T566">
            <v>438.89616007453577</v>
          </cell>
        </row>
        <row r="567">
          <cell r="T567">
            <v>429.81955965935219</v>
          </cell>
        </row>
        <row r="568">
          <cell r="T568">
            <v>432.10035499475782</v>
          </cell>
        </row>
        <row r="569">
          <cell r="T569">
            <v>423.41861791160073</v>
          </cell>
        </row>
        <row r="570">
          <cell r="T570">
            <v>420.91710044696231</v>
          </cell>
        </row>
        <row r="571">
          <cell r="T571">
            <v>428.56880092703295</v>
          </cell>
        </row>
        <row r="572">
          <cell r="T572">
            <v>439.08132118628851</v>
          </cell>
        </row>
        <row r="573">
          <cell r="T573">
            <v>434.67060118503946</v>
          </cell>
        </row>
        <row r="574">
          <cell r="T574">
            <v>420.34551941107134</v>
          </cell>
        </row>
        <row r="575">
          <cell r="T575">
            <v>416.20802985237748</v>
          </cell>
        </row>
        <row r="576">
          <cell r="T576">
            <v>385.88818826180164</v>
          </cell>
        </row>
        <row r="577">
          <cell r="T577">
            <v>377.790990596298</v>
          </cell>
        </row>
        <row r="578">
          <cell r="T578">
            <v>374.97457401699239</v>
          </cell>
        </row>
        <row r="579">
          <cell r="T579">
            <v>374.03576849055725</v>
          </cell>
        </row>
        <row r="580">
          <cell r="T580">
            <v>376.36102926114432</v>
          </cell>
        </row>
        <row r="581">
          <cell r="T581">
            <v>382.939665631943</v>
          </cell>
        </row>
        <row r="582">
          <cell r="T582">
            <v>383.49116808218957</v>
          </cell>
        </row>
        <row r="583">
          <cell r="T583">
            <v>379.35489970534013</v>
          </cell>
        </row>
        <row r="584">
          <cell r="T584">
            <v>380.06397428422861</v>
          </cell>
        </row>
        <row r="585">
          <cell r="T585">
            <v>373.46130571662746</v>
          </cell>
        </row>
        <row r="586">
          <cell r="T586">
            <v>377.86578219672305</v>
          </cell>
        </row>
        <row r="587">
          <cell r="T587">
            <v>371.04841860144467</v>
          </cell>
        </row>
        <row r="588">
          <cell r="T588">
            <v>369.78452535063462</v>
          </cell>
        </row>
        <row r="589">
          <cell r="T589">
            <v>387.73587165707073</v>
          </cell>
        </row>
        <row r="590">
          <cell r="T590">
            <v>386.21862697341629</v>
          </cell>
        </row>
        <row r="591">
          <cell r="T591">
            <v>390.77036102437972</v>
          </cell>
        </row>
        <row r="592">
          <cell r="T592">
            <v>394.16419781676473</v>
          </cell>
        </row>
        <row r="593">
          <cell r="T593">
            <v>396.95015533908474</v>
          </cell>
        </row>
        <row r="594">
          <cell r="T594">
            <v>398.31169313413619</v>
          </cell>
        </row>
        <row r="595">
          <cell r="T595">
            <v>406.52217862550691</v>
          </cell>
        </row>
        <row r="596">
          <cell r="T596">
            <v>395.17603033341169</v>
          </cell>
        </row>
        <row r="597">
          <cell r="T597">
            <v>385.98976274023761</v>
          </cell>
        </row>
        <row r="598">
          <cell r="T598">
            <v>385.98976274023761</v>
          </cell>
        </row>
        <row r="599">
          <cell r="T599">
            <v>391.62347487364383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W. Prices"/>
      <sheetName val="NZ Y lamb"/>
      <sheetName val="NZ T2 Steer"/>
      <sheetName val="NZ TM2 Bull"/>
      <sheetName val="NZ Farmers Weekly"/>
      <sheetName val="AUS Lamb"/>
      <sheetName val="AUS Bovine"/>
    </sheetNames>
    <sheetDataSet>
      <sheetData sheetId="0"/>
      <sheetData sheetId="1">
        <row r="63">
          <cell r="CQ63">
            <v>415.71500194975209</v>
          </cell>
        </row>
        <row r="64">
          <cell r="CQ64">
            <v>420.92378549552382</v>
          </cell>
        </row>
        <row r="65">
          <cell r="CQ65">
            <v>419.56521739130426</v>
          </cell>
        </row>
        <row r="66">
          <cell r="CQ66">
            <v>419.98252176365384</v>
          </cell>
        </row>
        <row r="67">
          <cell r="CQ67">
            <v>419.99771686004703</v>
          </cell>
        </row>
        <row r="68">
          <cell r="CQ68">
            <v>412.55695516018807</v>
          </cell>
        </row>
        <row r="69">
          <cell r="CQ69">
            <v>411.5559452325906</v>
          </cell>
        </row>
        <row r="70">
          <cell r="CQ70">
            <v>417.15774455678928</v>
          </cell>
        </row>
        <row r="71">
          <cell r="CQ71">
            <v>413.29495224998641</v>
          </cell>
        </row>
        <row r="72">
          <cell r="CQ72">
            <v>401.0719031328133</v>
          </cell>
        </row>
        <row r="73">
          <cell r="CQ73">
            <v>388.15753954894899</v>
          </cell>
        </row>
        <row r="74">
          <cell r="CQ74">
            <v>376.34238929718589</v>
          </cell>
        </row>
        <row r="75">
          <cell r="CQ75">
            <v>365.31634334981618</v>
          </cell>
        </row>
        <row r="76">
          <cell r="CQ76">
            <v>349.98112461350394</v>
          </cell>
        </row>
        <row r="77">
          <cell r="CQ77">
            <v>347.26888309547479</v>
          </cell>
        </row>
        <row r="78">
          <cell r="CQ78">
            <v>344.01216022252135</v>
          </cell>
        </row>
        <row r="79">
          <cell r="CQ79">
            <v>338.26010874320343</v>
          </cell>
        </row>
        <row r="80">
          <cell r="CQ80">
            <v>333.2317180928145</v>
          </cell>
        </row>
        <row r="81">
          <cell r="CQ81">
            <v>329.84921178889647</v>
          </cell>
        </row>
        <row r="82">
          <cell r="CQ82">
            <v>330.86998104886555</v>
          </cell>
        </row>
        <row r="83">
          <cell r="CQ83">
            <v>334.12775775569889</v>
          </cell>
        </row>
        <row r="84">
          <cell r="CQ84">
            <v>326.69910266349439</v>
          </cell>
        </row>
        <row r="85">
          <cell r="CQ85">
            <v>323.58210799456322</v>
          </cell>
        </row>
        <row r="86">
          <cell r="CQ86">
            <v>314.20105355575066</v>
          </cell>
        </row>
        <row r="87">
          <cell r="CQ87">
            <v>309.1523864090143</v>
          </cell>
        </row>
        <row r="88">
          <cell r="CQ88">
            <v>306.23608017817367</v>
          </cell>
        </row>
        <row r="89">
          <cell r="CQ89">
            <v>304.37253745630449</v>
          </cell>
        </row>
        <row r="90">
          <cell r="CQ90">
            <v>309.12018471260171</v>
          </cell>
        </row>
        <row r="91">
          <cell r="CQ91">
            <v>310.75479930191972</v>
          </cell>
        </row>
        <row r="92">
          <cell r="CQ92">
            <v>323.02114964101384</v>
          </cell>
        </row>
        <row r="93">
          <cell r="CQ93">
            <v>327.44772502916624</v>
          </cell>
        </row>
        <row r="94">
          <cell r="CQ94">
            <v>329.94086157630124</v>
          </cell>
        </row>
        <row r="95">
          <cell r="CQ95">
            <v>334.55434015202218</v>
          </cell>
        </row>
        <row r="96">
          <cell r="CQ96">
            <v>337.93170514850937</v>
          </cell>
        </row>
        <row r="97">
          <cell r="CQ97">
            <v>338.48656307385409</v>
          </cell>
        </row>
        <row r="98">
          <cell r="CQ98">
            <v>333.95699968272334</v>
          </cell>
        </row>
        <row r="99">
          <cell r="CQ99">
            <v>337.71031697351168</v>
          </cell>
        </row>
        <row r="100">
          <cell r="CQ100">
            <v>337.74218816356966</v>
          </cell>
        </row>
        <row r="101">
          <cell r="CQ101">
            <v>335.45959018391113</v>
          </cell>
        </row>
        <row r="102">
          <cell r="CQ102">
            <v>342.8466392420379</v>
          </cell>
        </row>
        <row r="103">
          <cell r="CQ103">
            <v>337.52210443371411</v>
          </cell>
        </row>
        <row r="104">
          <cell r="CQ104">
            <v>339.61367954401521</v>
          </cell>
        </row>
        <row r="105">
          <cell r="CQ105">
            <v>344.91681623658559</v>
          </cell>
        </row>
        <row r="106">
          <cell r="CQ106">
            <v>345.40631880271025</v>
          </cell>
        </row>
        <row r="107">
          <cell r="CQ107">
            <v>347.41278338156553</v>
          </cell>
        </row>
        <row r="108">
          <cell r="CQ108">
            <v>346.37026310732119</v>
          </cell>
        </row>
        <row r="109">
          <cell r="CQ109">
            <v>343.48797452897605</v>
          </cell>
        </row>
        <row r="110">
          <cell r="CQ110">
            <v>340.4455600878569</v>
          </cell>
        </row>
        <row r="111">
          <cell r="CQ111">
            <v>342.03700034226222</v>
          </cell>
        </row>
        <row r="112">
          <cell r="CQ112">
            <v>337.93938952296799</v>
          </cell>
        </row>
        <row r="113">
          <cell r="CQ113">
            <v>332.33857840477481</v>
          </cell>
        </row>
        <row r="114">
          <cell r="CQ114">
            <v>316.89016602809704</v>
          </cell>
        </row>
        <row r="115">
          <cell r="CQ115">
            <v>313.08462139237514</v>
          </cell>
        </row>
        <row r="116">
          <cell r="CQ116">
            <v>304.93048263876318</v>
          </cell>
        </row>
        <row r="117">
          <cell r="CQ117">
            <v>296.29242962061858</v>
          </cell>
        </row>
        <row r="118">
          <cell r="CQ118">
            <v>298.03001012611617</v>
          </cell>
        </row>
        <row r="119">
          <cell r="CQ119">
            <v>292.57073660048621</v>
          </cell>
        </row>
        <row r="120">
          <cell r="CQ120">
            <v>287.69850085754149</v>
          </cell>
        </row>
        <row r="121">
          <cell r="CQ121">
            <v>283.69797560668928</v>
          </cell>
        </row>
        <row r="122">
          <cell r="CQ122">
            <v>285.26278280059842</v>
          </cell>
        </row>
        <row r="123">
          <cell r="CQ123">
            <v>277.08803149735223</v>
          </cell>
        </row>
        <row r="124">
          <cell r="CQ124">
            <v>275.98821028545336</v>
          </cell>
        </row>
        <row r="125">
          <cell r="CQ125">
            <v>262.83468131449496</v>
          </cell>
        </row>
        <row r="126">
          <cell r="CQ126">
            <v>257.46044131986514</v>
          </cell>
        </row>
        <row r="127">
          <cell r="CQ127">
            <v>251.64687149463771</v>
          </cell>
        </row>
        <row r="128">
          <cell r="CQ128">
            <v>253.29505200780653</v>
          </cell>
        </row>
        <row r="129">
          <cell r="CQ129">
            <v>246.84434818218125</v>
          </cell>
        </row>
        <row r="130">
          <cell r="CQ130">
            <v>247.61448836815069</v>
          </cell>
        </row>
        <row r="131">
          <cell r="CQ131">
            <v>246.55455809836894</v>
          </cell>
        </row>
        <row r="132">
          <cell r="CQ132">
            <v>249.00128139890197</v>
          </cell>
        </row>
        <row r="133">
          <cell r="CQ133">
            <v>253.70094383256259</v>
          </cell>
        </row>
        <row r="134">
          <cell r="CQ134">
            <v>254.83771598196529</v>
          </cell>
        </row>
        <row r="135">
          <cell r="CQ135">
            <v>256.84051115702096</v>
          </cell>
        </row>
        <row r="136">
          <cell r="CQ136">
            <v>254.34869145814235</v>
          </cell>
        </row>
        <row r="137">
          <cell r="CQ137">
            <v>256.87954068265856</v>
          </cell>
        </row>
        <row r="138">
          <cell r="CQ138">
            <v>266.24947657376822</v>
          </cell>
        </row>
        <row r="139">
          <cell r="CQ139">
            <v>269.66421343146271</v>
          </cell>
        </row>
        <row r="140">
          <cell r="CQ140">
            <v>265.67060017764243</v>
          </cell>
        </row>
      </sheetData>
      <sheetData sheetId="2"/>
      <sheetData sheetId="3"/>
      <sheetData sheetId="4"/>
      <sheetData sheetId="5">
        <row r="9">
          <cell r="AI9">
            <v>352.34657039711192</v>
          </cell>
        </row>
        <row r="10">
          <cell r="AI10">
            <v>360.3144562527296</v>
          </cell>
        </row>
        <row r="11">
          <cell r="AI11">
            <v>365.37589239569701</v>
          </cell>
        </row>
        <row r="12">
          <cell r="AI12">
            <v>377.93204216471736</v>
          </cell>
        </row>
        <row r="13">
          <cell r="AI13">
            <v>386.95448923125787</v>
          </cell>
        </row>
        <row r="16">
          <cell r="AI16">
            <v>409.38355815186912</v>
          </cell>
        </row>
        <row r="17">
          <cell r="AI17">
            <v>443.79391631876348</v>
          </cell>
        </row>
        <row r="18">
          <cell r="AI18">
            <v>447.7841525084047</v>
          </cell>
        </row>
        <row r="19">
          <cell r="AI19">
            <v>454.28072218986597</v>
          </cell>
        </row>
        <row r="20">
          <cell r="AI20">
            <v>447.64830279548653</v>
          </cell>
        </row>
        <row r="21">
          <cell r="AI21">
            <v>452.45042700936199</v>
          </cell>
        </row>
        <row r="22">
          <cell r="AI22">
            <v>475.85763703328706</v>
          </cell>
        </row>
        <row r="23">
          <cell r="AI23">
            <v>484.01678022916508</v>
          </cell>
        </row>
        <row r="24">
          <cell r="AI24">
            <v>473.21049882686282</v>
          </cell>
        </row>
        <row r="25">
          <cell r="AI25">
            <v>463.04259628999824</v>
          </cell>
        </row>
        <row r="26">
          <cell r="AI26">
            <v>447.80225052616765</v>
          </cell>
        </row>
        <row r="27">
          <cell r="AI27">
            <v>450.09745557298589</v>
          </cell>
        </row>
        <row r="28">
          <cell r="AI28">
            <v>458.90401464407216</v>
          </cell>
        </row>
        <row r="29">
          <cell r="AI29">
            <v>454.95805695665922</v>
          </cell>
        </row>
        <row r="30">
          <cell r="AI30">
            <v>449.14244366974856</v>
          </cell>
        </row>
        <row r="31">
          <cell r="AI31">
            <v>443.63811185855337</v>
          </cell>
        </row>
        <row r="32">
          <cell r="AI32">
            <v>434.81016482990083</v>
          </cell>
        </row>
        <row r="33">
          <cell r="AI33">
            <v>409.78529156699994</v>
          </cell>
        </row>
        <row r="34">
          <cell r="AI34">
            <v>423.34025935948466</v>
          </cell>
        </row>
        <row r="35">
          <cell r="AI35">
            <v>448.19601105550163</v>
          </cell>
        </row>
        <row r="36">
          <cell r="AI36">
            <v>431.23907864572965</v>
          </cell>
        </row>
        <row r="37">
          <cell r="AI37">
            <v>408.02488506680857</v>
          </cell>
        </row>
        <row r="38">
          <cell r="AI38">
            <v>401.39530564899917</v>
          </cell>
        </row>
        <row r="39">
          <cell r="AI39">
            <v>388.92173116840979</v>
          </cell>
        </row>
        <row r="40">
          <cell r="AI40">
            <v>384.8063646972721</v>
          </cell>
        </row>
        <row r="41">
          <cell r="AI41">
            <v>383.86906268455243</v>
          </cell>
        </row>
        <row r="42">
          <cell r="AI42">
            <v>379.39978655027755</v>
          </cell>
        </row>
        <row r="43">
          <cell r="AI43">
            <v>366.26627103855407</v>
          </cell>
        </row>
        <row r="44">
          <cell r="AI44">
            <v>376.78263870169309</v>
          </cell>
        </row>
        <row r="45">
          <cell r="AI45">
            <v>380.49284116825794</v>
          </cell>
        </row>
        <row r="46">
          <cell r="AI46">
            <v>368.74571521241631</v>
          </cell>
        </row>
        <row r="47">
          <cell r="AI47">
            <v>369.62643916176592</v>
          </cell>
        </row>
        <row r="48">
          <cell r="AI48">
            <v>379.33289731850886</v>
          </cell>
        </row>
        <row r="49">
          <cell r="AI49">
            <v>369.23971507486556</v>
          </cell>
        </row>
        <row r="50">
          <cell r="AI50">
            <v>384.67239845834564</v>
          </cell>
        </row>
        <row r="51">
          <cell r="AI51">
            <v>401.55705797992215</v>
          </cell>
        </row>
        <row r="52">
          <cell r="AI52">
            <v>377.12515995827636</v>
          </cell>
        </row>
        <row r="53">
          <cell r="AI53">
            <v>368.89184593775411</v>
          </cell>
        </row>
        <row r="54">
          <cell r="AI54">
            <v>378.55839462287844</v>
          </cell>
        </row>
        <row r="55">
          <cell r="AI55">
            <v>394.89186399808483</v>
          </cell>
        </row>
        <row r="56">
          <cell r="AI56">
            <v>378.06432536480634</v>
          </cell>
        </row>
        <row r="57">
          <cell r="AI57">
            <v>376.74851143387059</v>
          </cell>
        </row>
        <row r="71">
          <cell r="AI71">
            <v>406.31323350870093</v>
          </cell>
        </row>
        <row r="72">
          <cell r="AI72">
            <v>392.58855838422232</v>
          </cell>
        </row>
        <row r="73">
          <cell r="AI73">
            <v>379.4258595821895</v>
          </cell>
        </row>
        <row r="74">
          <cell r="AI74">
            <v>384.95595842848491</v>
          </cell>
        </row>
        <row r="75">
          <cell r="AI75">
            <v>397.48447956139643</v>
          </cell>
        </row>
        <row r="76">
          <cell r="AI76">
            <v>396.64167501641157</v>
          </cell>
        </row>
        <row r="77">
          <cell r="AI77">
            <v>384.98789346246969</v>
          </cell>
        </row>
        <row r="78">
          <cell r="AI78">
            <v>381.1383608063868</v>
          </cell>
        </row>
        <row r="79">
          <cell r="AI79">
            <v>373.51731638514087</v>
          </cell>
        </row>
        <row r="80">
          <cell r="AI80">
            <v>364.16320776881508</v>
          </cell>
        </row>
        <row r="81">
          <cell r="AI81">
            <v>362.36583184257603</v>
          </cell>
        </row>
        <row r="82">
          <cell r="AI82">
            <v>339.64133334834344</v>
          </cell>
        </row>
        <row r="83">
          <cell r="AI83">
            <v>343.88042865200225</v>
          </cell>
        </row>
        <row r="84">
          <cell r="AI84">
            <v>345.49676377219652</v>
          </cell>
        </row>
        <row r="85">
          <cell r="AI85">
            <v>346.12667765481518</v>
          </cell>
        </row>
        <row r="86">
          <cell r="AI86">
            <v>330.17031359505188</v>
          </cell>
        </row>
        <row r="90">
          <cell r="AI90">
            <v>330.58222951851934</v>
          </cell>
        </row>
        <row r="91">
          <cell r="AI91">
            <v>322.26972229466929</v>
          </cell>
        </row>
        <row r="92">
          <cell r="AI92">
            <v>318.84091143180859</v>
          </cell>
        </row>
        <row r="93">
          <cell r="AI93">
            <v>331.37144239296947</v>
          </cell>
        </row>
        <row r="94">
          <cell r="AI94">
            <v>347.97289375571552</v>
          </cell>
        </row>
        <row r="95">
          <cell r="AI95">
            <v>369.53807740324595</v>
          </cell>
        </row>
        <row r="96">
          <cell r="AI96">
            <v>365.27314139722097</v>
          </cell>
        </row>
        <row r="97">
          <cell r="AI97">
            <v>368.36297939931859</v>
          </cell>
        </row>
        <row r="98">
          <cell r="AI98">
            <v>352.32603596559807</v>
          </cell>
        </row>
        <row r="99">
          <cell r="AI99">
            <v>351.78890220341879</v>
          </cell>
        </row>
        <row r="100">
          <cell r="AI100">
            <v>349.2716408465273</v>
          </cell>
        </row>
        <row r="101">
          <cell r="AI101">
            <v>348.233532959255</v>
          </cell>
        </row>
        <row r="102">
          <cell r="AI102">
            <v>359.85057947498132</v>
          </cell>
        </row>
        <row r="103">
          <cell r="AI103">
            <v>330.53437476085105</v>
          </cell>
        </row>
        <row r="104">
          <cell r="AI104">
            <v>312.13795038060556</v>
          </cell>
        </row>
        <row r="105">
          <cell r="AI105">
            <v>313.82545993535194</v>
          </cell>
        </row>
        <row r="106">
          <cell r="AI106">
            <v>308.27757571160066</v>
          </cell>
        </row>
        <row r="107">
          <cell r="AI107">
            <v>299.0228474132536</v>
          </cell>
        </row>
        <row r="108">
          <cell r="AI108">
            <v>294.95819185092989</v>
          </cell>
        </row>
        <row r="109">
          <cell r="AI109">
            <v>278.41178730424167</v>
          </cell>
        </row>
        <row r="110">
          <cell r="AI110">
            <v>261.16729038936222</v>
          </cell>
        </row>
        <row r="111">
          <cell r="AI111">
            <v>278.56462951707056</v>
          </cell>
        </row>
        <row r="112">
          <cell r="AI112">
            <v>269.62238901495311</v>
          </cell>
        </row>
        <row r="113">
          <cell r="AI113">
            <v>245.34519498363974</v>
          </cell>
        </row>
        <row r="114">
          <cell r="AI114">
            <v>250.01444836155579</v>
          </cell>
        </row>
        <row r="115">
          <cell r="AI115">
            <v>255.3509781357883</v>
          </cell>
        </row>
        <row r="116">
          <cell r="AI116">
            <v>263.71707843745338</v>
          </cell>
        </row>
        <row r="117">
          <cell r="AI117">
            <v>286.06390838566676</v>
          </cell>
        </row>
        <row r="120">
          <cell r="AI120">
            <v>261.86913345123116</v>
          </cell>
        </row>
        <row r="121">
          <cell r="AI121">
            <v>268.93787575150299</v>
          </cell>
        </row>
        <row r="122">
          <cell r="AI122">
            <v>269.77549299295737</v>
          </cell>
        </row>
        <row r="123">
          <cell r="AI123">
            <v>279.50373954020063</v>
          </cell>
        </row>
        <row r="124">
          <cell r="AI124">
            <v>278.53502885761395</v>
          </cell>
        </row>
        <row r="125">
          <cell r="AI125">
            <v>279.90797546012271</v>
          </cell>
        </row>
        <row r="126">
          <cell r="AI126">
            <v>285.29570514303339</v>
          </cell>
        </row>
        <row r="127">
          <cell r="AI127">
            <v>312.34727422614407</v>
          </cell>
        </row>
        <row r="128">
          <cell r="AI128">
            <v>336.8842970490968</v>
          </cell>
        </row>
        <row r="129">
          <cell r="AI129">
            <v>338.50196778812131</v>
          </cell>
        </row>
        <row r="130">
          <cell r="AI130">
            <v>336.69473512423247</v>
          </cell>
        </row>
        <row r="131">
          <cell r="AI131">
            <v>343.58578325517021</v>
          </cell>
        </row>
        <row r="132">
          <cell r="AI132">
            <v>350.04479111422262</v>
          </cell>
        </row>
        <row r="133">
          <cell r="AI133">
            <v>337.58404822629262</v>
          </cell>
        </row>
        <row r="134">
          <cell r="AI134">
            <v>312.15161649944258</v>
          </cell>
        </row>
        <row r="135">
          <cell r="AI135">
            <v>316.98950538316109</v>
          </cell>
        </row>
        <row r="136">
          <cell r="AI136">
            <v>307.7998511736983</v>
          </cell>
        </row>
        <row r="137">
          <cell r="AI137">
            <v>290.84457221142941</v>
          </cell>
        </row>
        <row r="138">
          <cell r="AI138">
            <v>293.42618878637325</v>
          </cell>
        </row>
        <row r="139">
          <cell r="AI139">
            <v>316.27886672196269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irca.europa.eu/Public/irc/agri/ovins/library?l=/public_domain/statistiques&amp;vm=detailed&amp;sb=Title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7" workbookViewId="0">
      <selection activeCell="B41" sqref="B41"/>
    </sheetView>
  </sheetViews>
  <sheetFormatPr defaultRowHeight="12.75"/>
  <cols>
    <col min="11" max="11" width="0" hidden="1" customWidth="1"/>
  </cols>
  <sheetData>
    <row r="1" spans="1:14">
      <c r="A1" s="386"/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</row>
    <row r="2" spans="1:14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</row>
    <row r="3" spans="1:14">
      <c r="A3" s="386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4">
      <c r="A4" s="386"/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</row>
    <row r="5" spans="1:14">
      <c r="A5" s="386"/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</row>
    <row r="6" spans="1:14" ht="26.25">
      <c r="A6" s="387"/>
      <c r="B6" s="387"/>
      <c r="C6" s="387"/>
      <c r="D6" s="388" t="s">
        <v>242</v>
      </c>
      <c r="E6" s="388"/>
      <c r="F6" s="388"/>
      <c r="G6" s="388"/>
      <c r="H6" s="388"/>
      <c r="I6" s="388"/>
      <c r="J6" s="388"/>
      <c r="K6" s="388"/>
      <c r="L6" s="388"/>
      <c r="M6" s="387"/>
      <c r="N6" s="387"/>
    </row>
    <row r="7" spans="1:14" ht="26.25">
      <c r="A7" s="389"/>
      <c r="B7" s="389"/>
      <c r="C7" s="389"/>
      <c r="D7" s="388" t="s">
        <v>243</v>
      </c>
      <c r="E7" s="388"/>
      <c r="F7" s="388"/>
      <c r="G7" s="388"/>
      <c r="H7" s="388"/>
      <c r="I7" s="388"/>
      <c r="J7" s="388"/>
      <c r="K7" s="388"/>
      <c r="L7" s="388"/>
      <c r="M7" s="387"/>
      <c r="N7" s="387"/>
    </row>
    <row r="8" spans="1:14" ht="26.25">
      <c r="A8" s="389"/>
      <c r="B8" s="389"/>
      <c r="C8" s="389"/>
      <c r="D8" s="388" t="s">
        <v>244</v>
      </c>
      <c r="E8" s="388"/>
      <c r="F8" s="388"/>
      <c r="G8" s="388"/>
      <c r="H8" s="388"/>
      <c r="I8" s="388"/>
      <c r="J8" s="388"/>
      <c r="K8" s="388"/>
      <c r="L8" s="388"/>
      <c r="M8" s="387"/>
      <c r="N8" s="387"/>
    </row>
    <row r="9" spans="1:14" ht="15">
      <c r="A9" s="386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90"/>
      <c r="M9" s="386"/>
      <c r="N9" s="386"/>
    </row>
    <row r="10" spans="1:14" ht="15">
      <c r="A10" s="386"/>
      <c r="B10" s="386"/>
      <c r="C10" s="386"/>
      <c r="D10" s="391" t="s">
        <v>250</v>
      </c>
      <c r="E10" s="392"/>
      <c r="F10" s="392"/>
      <c r="G10" s="392"/>
      <c r="H10" s="392"/>
      <c r="I10" s="392"/>
      <c r="J10" s="392"/>
      <c r="K10" s="392"/>
      <c r="L10" s="393"/>
      <c r="M10" s="386"/>
      <c r="N10" s="386"/>
    </row>
    <row r="11" spans="1:14" ht="15">
      <c r="A11" s="386"/>
      <c r="B11" s="386"/>
      <c r="C11" s="386"/>
      <c r="D11" s="391" t="s">
        <v>251</v>
      </c>
      <c r="E11" s="392"/>
      <c r="F11" s="392"/>
      <c r="G11" s="392"/>
      <c r="H11" s="392"/>
      <c r="I11" s="392"/>
      <c r="J11" s="392"/>
      <c r="K11" s="392"/>
      <c r="L11" s="393"/>
      <c r="M11" s="386"/>
      <c r="N11" s="386"/>
    </row>
    <row r="12" spans="1:14">
      <c r="A12" s="386"/>
      <c r="B12" s="386"/>
      <c r="C12" s="386"/>
      <c r="D12" s="391" t="s">
        <v>255</v>
      </c>
      <c r="E12" s="392"/>
      <c r="F12" s="392"/>
      <c r="G12" s="392"/>
      <c r="H12" s="392"/>
      <c r="I12" s="392"/>
      <c r="J12" s="392"/>
      <c r="K12" s="392"/>
      <c r="L12" s="392"/>
      <c r="M12" s="386"/>
      <c r="N12" s="386"/>
    </row>
    <row r="13" spans="1:14">
      <c r="A13" s="386"/>
      <c r="B13" s="386"/>
      <c r="C13" s="386"/>
      <c r="D13" s="391" t="s">
        <v>252</v>
      </c>
      <c r="E13" s="392"/>
      <c r="F13" s="392"/>
      <c r="G13" s="392"/>
      <c r="H13" s="392"/>
      <c r="I13" s="392"/>
      <c r="J13" s="392"/>
      <c r="K13" s="392"/>
      <c r="L13" s="392"/>
      <c r="M13" s="386"/>
      <c r="N13" s="386"/>
    </row>
    <row r="14" spans="1:14">
      <c r="A14" s="386"/>
      <c r="B14" s="386"/>
      <c r="C14" s="386"/>
      <c r="D14" s="391"/>
      <c r="E14" s="392"/>
      <c r="F14" s="392"/>
      <c r="G14" s="392"/>
      <c r="H14" s="392"/>
      <c r="I14" s="392"/>
      <c r="J14" s="392"/>
      <c r="K14" s="392"/>
      <c r="L14" s="392"/>
      <c r="M14" s="386"/>
      <c r="N14" s="386"/>
    </row>
    <row r="15" spans="1:14">
      <c r="A15" s="394"/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</row>
    <row r="16" spans="1:14">
      <c r="A16" s="386"/>
      <c r="B16" s="394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</row>
    <row r="17" spans="1:14">
      <c r="A17" s="394" t="s">
        <v>245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</row>
    <row r="18" spans="1:14">
      <c r="A18" s="386"/>
      <c r="B18" s="394" t="s">
        <v>249</v>
      </c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</row>
    <row r="19" spans="1:14">
      <c r="A19" s="394" t="s">
        <v>246</v>
      </c>
      <c r="B19" s="394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</row>
    <row r="20" spans="1:14">
      <c r="A20" s="394"/>
      <c r="B20" s="394" t="s">
        <v>257</v>
      </c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</row>
    <row r="21" spans="1:14">
      <c r="A21" s="386"/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</row>
    <row r="22" spans="1:14">
      <c r="A22" s="394"/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</row>
    <row r="23" spans="1:14">
      <c r="A23" s="386"/>
      <c r="B23" s="394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</row>
    <row r="24" spans="1:14">
      <c r="A24" s="394"/>
      <c r="B24" s="394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</row>
    <row r="25" spans="1:14">
      <c r="A25" s="394"/>
      <c r="B25" s="394"/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</row>
    <row r="26" spans="1:14">
      <c r="A26" s="386"/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</row>
    <row r="27" spans="1:14">
      <c r="A27" s="386"/>
      <c r="B27" s="386"/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</row>
    <row r="28" spans="1:14">
      <c r="A28" s="386"/>
      <c r="B28" s="386"/>
      <c r="C28" s="394" t="s">
        <v>247</v>
      </c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</row>
    <row r="29" spans="1:14">
      <c r="A29" s="386"/>
      <c r="B29" s="386"/>
      <c r="C29" s="386"/>
      <c r="D29" s="395" t="s">
        <v>248</v>
      </c>
      <c r="E29" s="386"/>
      <c r="F29" s="386"/>
      <c r="G29" s="386"/>
      <c r="H29" s="386"/>
      <c r="I29" s="386"/>
      <c r="J29" s="386"/>
      <c r="K29" s="386"/>
      <c r="L29" s="386"/>
      <c r="M29" s="386"/>
      <c r="N29" s="386"/>
    </row>
    <row r="30" spans="1:14">
      <c r="A30" s="386"/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</row>
    <row r="31" spans="1:14">
      <c r="A31" s="386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</row>
    <row r="32" spans="1:14">
      <c r="A32" s="386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</row>
    <row r="33" spans="1:14">
      <c r="A33" s="386"/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</row>
    <row r="34" spans="1:14">
      <c r="A34" s="386"/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</row>
    <row r="35" spans="1:14">
      <c r="A35" s="386"/>
      <c r="B35" s="386"/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</row>
    <row r="36" spans="1:14" s="34" customFormat="1"/>
    <row r="37" spans="1:14" s="34" customFormat="1"/>
    <row r="38" spans="1:14" s="34" customFormat="1"/>
  </sheetData>
  <hyperlinks>
    <hyperlink ref="D29" r:id="rId1"/>
  </hyperlinks>
  <pageMargins left="0.7" right="0.7" top="0.75" bottom="0.75" header="0.3" footer="0.3"/>
  <pageSetup paperSize="9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H41"/>
  <sheetViews>
    <sheetView workbookViewId="0">
      <selection sqref="A1:E1"/>
    </sheetView>
  </sheetViews>
  <sheetFormatPr defaultRowHeight="12.75"/>
  <cols>
    <col min="1" max="1" width="9.140625" style="190"/>
    <col min="2" max="2" width="8" style="190" customWidth="1"/>
    <col min="3" max="54" width="9" style="188" customWidth="1"/>
    <col min="55" max="55" width="1" style="190" customWidth="1"/>
    <col min="56" max="57" width="12" style="188" customWidth="1"/>
    <col min="58" max="58" width="2.7109375" style="188" customWidth="1"/>
    <col min="59" max="16384" width="9.140625" style="188"/>
  </cols>
  <sheetData>
    <row r="1" spans="1:60" s="190" customFormat="1" ht="18.75" customHeight="1">
      <c r="A1" s="430" t="s">
        <v>63</v>
      </c>
      <c r="B1" s="431"/>
      <c r="C1" s="431"/>
      <c r="D1" s="431"/>
      <c r="E1" s="431"/>
      <c r="F1" s="187"/>
      <c r="G1" s="187"/>
      <c r="H1" s="187"/>
      <c r="I1" s="187"/>
      <c r="J1" s="187"/>
      <c r="K1" s="432" t="s">
        <v>200</v>
      </c>
      <c r="L1" s="433"/>
      <c r="M1" s="433"/>
      <c r="N1" s="433"/>
      <c r="O1" s="433"/>
      <c r="P1" s="433"/>
      <c r="Q1" s="433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</row>
    <row r="2" spans="1:60" s="190" customFormat="1" ht="12.2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433"/>
      <c r="L2" s="433"/>
      <c r="M2" s="433"/>
      <c r="N2" s="433"/>
      <c r="O2" s="433"/>
      <c r="P2" s="433"/>
      <c r="Q2" s="433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</row>
    <row r="3" spans="1:60" s="190" customFormat="1" ht="15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</row>
    <row r="4" spans="1:60" s="190" customFormat="1" ht="7.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</row>
    <row r="5" spans="1:60" s="190" customFormat="1" ht="27" customHeight="1">
      <c r="A5" s="434" t="s">
        <v>0</v>
      </c>
      <c r="B5" s="435"/>
      <c r="C5" s="435"/>
      <c r="D5" s="435"/>
      <c r="E5" s="435"/>
      <c r="F5" s="435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</row>
    <row r="6" spans="1:60" s="190" customFormat="1" ht="17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</row>
    <row r="7" spans="1:60" s="190" customFormat="1" ht="27" customHeight="1">
      <c r="A7" s="1" t="s">
        <v>69</v>
      </c>
      <c r="B7" s="1" t="s">
        <v>9</v>
      </c>
      <c r="C7" s="91">
        <v>38719</v>
      </c>
      <c r="D7" s="91">
        <v>38726</v>
      </c>
      <c r="E7" s="91">
        <v>38733</v>
      </c>
      <c r="F7" s="91">
        <v>38740</v>
      </c>
      <c r="G7" s="91">
        <v>38747</v>
      </c>
      <c r="H7" s="91">
        <v>38754</v>
      </c>
      <c r="I7" s="91">
        <v>38761</v>
      </c>
      <c r="J7" s="91">
        <v>38768</v>
      </c>
      <c r="K7" s="91">
        <v>38775</v>
      </c>
      <c r="L7" s="91">
        <v>38782</v>
      </c>
      <c r="M7" s="91">
        <v>38789</v>
      </c>
      <c r="N7" s="91">
        <v>38796</v>
      </c>
      <c r="O7" s="91">
        <v>38803</v>
      </c>
      <c r="P7" s="91">
        <v>38810</v>
      </c>
      <c r="Q7" s="91">
        <v>38817</v>
      </c>
      <c r="R7" s="91">
        <v>38824</v>
      </c>
      <c r="S7" s="91">
        <v>38831</v>
      </c>
      <c r="T7" s="91">
        <v>38838</v>
      </c>
      <c r="U7" s="91">
        <v>38845</v>
      </c>
      <c r="V7" s="91">
        <v>38852</v>
      </c>
      <c r="W7" s="91">
        <v>38859</v>
      </c>
      <c r="X7" s="91">
        <v>38866</v>
      </c>
      <c r="Y7" s="91">
        <v>38873</v>
      </c>
      <c r="Z7" s="91">
        <v>38880</v>
      </c>
      <c r="AA7" s="91">
        <v>38887</v>
      </c>
      <c r="AB7" s="91">
        <v>38894</v>
      </c>
      <c r="AC7" s="91">
        <v>38901</v>
      </c>
      <c r="AD7" s="91">
        <v>38908</v>
      </c>
      <c r="AE7" s="91">
        <v>38915</v>
      </c>
      <c r="AF7" s="91">
        <v>38922</v>
      </c>
      <c r="AG7" s="91">
        <v>38929</v>
      </c>
      <c r="AH7" s="91">
        <v>38936</v>
      </c>
      <c r="AI7" s="91">
        <v>38943</v>
      </c>
      <c r="AJ7" s="91">
        <v>38950</v>
      </c>
      <c r="AK7" s="91">
        <v>38957</v>
      </c>
      <c r="AL7" s="91">
        <v>38964</v>
      </c>
      <c r="AM7" s="91">
        <v>38971</v>
      </c>
      <c r="AN7" s="91">
        <v>38978</v>
      </c>
      <c r="AO7" s="91">
        <v>38985</v>
      </c>
      <c r="AP7" s="91">
        <v>38992</v>
      </c>
      <c r="AQ7" s="91">
        <v>38999</v>
      </c>
      <c r="AR7" s="91">
        <v>39006</v>
      </c>
      <c r="AS7" s="91">
        <v>39013</v>
      </c>
      <c r="AT7" s="91">
        <v>39020</v>
      </c>
      <c r="AU7" s="91">
        <v>39027</v>
      </c>
      <c r="AV7" s="91">
        <v>39034</v>
      </c>
      <c r="AW7" s="91">
        <v>39041</v>
      </c>
      <c r="AX7" s="91">
        <v>39048</v>
      </c>
      <c r="AY7" s="91">
        <v>39055</v>
      </c>
      <c r="AZ7" s="91">
        <v>39062</v>
      </c>
      <c r="BA7" s="91">
        <v>39069</v>
      </c>
      <c r="BB7" s="91">
        <v>39076</v>
      </c>
      <c r="BC7" s="186"/>
      <c r="BD7" s="3" t="s">
        <v>71</v>
      </c>
      <c r="BE7" s="3" t="s">
        <v>71</v>
      </c>
      <c r="BF7" s="187"/>
      <c r="BG7" s="2" t="s">
        <v>159</v>
      </c>
      <c r="BH7" s="1" t="s">
        <v>69</v>
      </c>
    </row>
    <row r="8" spans="1:60" s="190" customFormat="1" ht="15" customHeight="1">
      <c r="A8" s="4"/>
      <c r="B8" s="4"/>
      <c r="C8" s="92" t="s">
        <v>25</v>
      </c>
      <c r="D8" s="92" t="s">
        <v>26</v>
      </c>
      <c r="E8" s="92" t="s">
        <v>27</v>
      </c>
      <c r="F8" s="92" t="s">
        <v>28</v>
      </c>
      <c r="G8" s="92" t="s">
        <v>29</v>
      </c>
      <c r="H8" s="92" t="s">
        <v>30</v>
      </c>
      <c r="I8" s="92" t="s">
        <v>31</v>
      </c>
      <c r="J8" s="92" t="s">
        <v>32</v>
      </c>
      <c r="K8" s="92" t="s">
        <v>33</v>
      </c>
      <c r="L8" s="92" t="s">
        <v>34</v>
      </c>
      <c r="M8" s="92" t="s">
        <v>35</v>
      </c>
      <c r="N8" s="92" t="s">
        <v>36</v>
      </c>
      <c r="O8" s="92" t="s">
        <v>37</v>
      </c>
      <c r="P8" s="92" t="s">
        <v>38</v>
      </c>
      <c r="Q8" s="92" t="s">
        <v>39</v>
      </c>
      <c r="R8" s="92" t="s">
        <v>40</v>
      </c>
      <c r="S8" s="92" t="s">
        <v>41</v>
      </c>
      <c r="T8" s="92" t="s">
        <v>42</v>
      </c>
      <c r="U8" s="92" t="s">
        <v>43</v>
      </c>
      <c r="V8" s="92" t="s">
        <v>44</v>
      </c>
      <c r="W8" s="92" t="s">
        <v>45</v>
      </c>
      <c r="X8" s="92" t="s">
        <v>46</v>
      </c>
      <c r="Y8" s="92" t="s">
        <v>47</v>
      </c>
      <c r="Z8" s="92" t="s">
        <v>48</v>
      </c>
      <c r="AA8" s="92" t="s">
        <v>49</v>
      </c>
      <c r="AB8" s="92" t="s">
        <v>50</v>
      </c>
      <c r="AC8" s="92" t="s">
        <v>51</v>
      </c>
      <c r="AD8" s="92" t="s">
        <v>52</v>
      </c>
      <c r="AE8" s="92" t="s">
        <v>53</v>
      </c>
      <c r="AF8" s="92" t="s">
        <v>54</v>
      </c>
      <c r="AG8" s="92" t="s">
        <v>55</v>
      </c>
      <c r="AH8" s="92" t="s">
        <v>56</v>
      </c>
      <c r="AI8" s="92" t="s">
        <v>57</v>
      </c>
      <c r="AJ8" s="92" t="s">
        <v>58</v>
      </c>
      <c r="AK8" s="92" t="s">
        <v>59</v>
      </c>
      <c r="AL8" s="92" t="s">
        <v>60</v>
      </c>
      <c r="AM8" s="92" t="s">
        <v>61</v>
      </c>
      <c r="AN8" s="92" t="s">
        <v>62</v>
      </c>
      <c r="AO8" s="92" t="s">
        <v>110</v>
      </c>
      <c r="AP8" s="92" t="s">
        <v>111</v>
      </c>
      <c r="AQ8" s="92" t="s">
        <v>112</v>
      </c>
      <c r="AR8" s="92" t="s">
        <v>113</v>
      </c>
      <c r="AS8" s="92" t="s">
        <v>114</v>
      </c>
      <c r="AT8" s="92" t="s">
        <v>115</v>
      </c>
      <c r="AU8" s="92" t="s">
        <v>116</v>
      </c>
      <c r="AV8" s="92" t="s">
        <v>117</v>
      </c>
      <c r="AW8" s="92" t="s">
        <v>118</v>
      </c>
      <c r="AX8" s="92" t="s">
        <v>119</v>
      </c>
      <c r="AY8" s="92" t="s">
        <v>120</v>
      </c>
      <c r="AZ8" s="92" t="s">
        <v>121</v>
      </c>
      <c r="BA8" s="92" t="s">
        <v>122</v>
      </c>
      <c r="BB8" s="92" t="s">
        <v>123</v>
      </c>
      <c r="BC8" s="189"/>
      <c r="BD8" s="5" t="s">
        <v>124</v>
      </c>
      <c r="BE8" s="5" t="s">
        <v>125</v>
      </c>
      <c r="BF8" s="187"/>
      <c r="BG8" s="3"/>
      <c r="BH8" s="4"/>
    </row>
    <row r="9" spans="1:60" ht="15" customHeight="1">
      <c r="A9" s="6" t="s">
        <v>10</v>
      </c>
      <c r="B9" s="7">
        <v>0.26</v>
      </c>
      <c r="C9" s="191"/>
      <c r="D9" s="191"/>
      <c r="E9" s="191"/>
      <c r="F9" s="191"/>
      <c r="G9" s="191"/>
      <c r="H9" s="191"/>
      <c r="I9" s="191"/>
      <c r="J9" s="191"/>
      <c r="K9" s="191">
        <v>349.93</v>
      </c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2"/>
      <c r="BD9" s="20"/>
      <c r="BE9" s="20"/>
      <c r="BF9" s="187"/>
      <c r="BG9" s="63">
        <f>AVERAGE(C9:BB9)</f>
        <v>349.93</v>
      </c>
      <c r="BH9" s="6" t="s">
        <v>10</v>
      </c>
    </row>
    <row r="10" spans="1:60" ht="15" customHeight="1">
      <c r="A10" s="6" t="s">
        <v>11</v>
      </c>
      <c r="B10" s="7">
        <v>5.79</v>
      </c>
      <c r="C10" s="8">
        <v>400.34</v>
      </c>
      <c r="D10" s="8">
        <v>414.9</v>
      </c>
      <c r="E10" s="8">
        <v>407.31</v>
      </c>
      <c r="F10" s="8">
        <v>403.93</v>
      </c>
      <c r="G10" s="8">
        <v>408.26</v>
      </c>
      <c r="H10" s="8">
        <v>408.18</v>
      </c>
      <c r="I10" s="8">
        <v>407.46</v>
      </c>
      <c r="J10" s="8">
        <v>401.28</v>
      </c>
      <c r="K10" s="8">
        <v>400.12</v>
      </c>
      <c r="L10" s="8">
        <v>404.36</v>
      </c>
      <c r="M10" s="8">
        <v>409.86</v>
      </c>
      <c r="N10" s="8">
        <v>412.91</v>
      </c>
      <c r="O10" s="8">
        <v>410.9</v>
      </c>
      <c r="P10" s="8">
        <v>422.5</v>
      </c>
      <c r="Q10" s="8">
        <v>427.86</v>
      </c>
      <c r="R10" s="8">
        <v>419.22</v>
      </c>
      <c r="S10" s="8">
        <v>429.74</v>
      </c>
      <c r="T10" s="8">
        <v>433.35</v>
      </c>
      <c r="U10" s="8">
        <v>413.48</v>
      </c>
      <c r="V10" s="8">
        <v>430.25</v>
      </c>
      <c r="W10" s="8">
        <v>429.46</v>
      </c>
      <c r="X10" s="8">
        <v>422.72</v>
      </c>
      <c r="Y10" s="8">
        <v>431.3</v>
      </c>
      <c r="Z10" s="8">
        <v>419.15</v>
      </c>
      <c r="AA10" s="8">
        <v>422.14</v>
      </c>
      <c r="AB10" s="8">
        <v>422.37</v>
      </c>
      <c r="AC10" s="8">
        <v>423.63</v>
      </c>
      <c r="AD10" s="8">
        <v>414.63</v>
      </c>
      <c r="AE10" s="8">
        <v>407.83</v>
      </c>
      <c r="AF10" s="8">
        <v>400.86</v>
      </c>
      <c r="AG10" s="8">
        <v>394.05</v>
      </c>
      <c r="AH10" s="8">
        <v>405.97</v>
      </c>
      <c r="AI10" s="8">
        <v>397.96</v>
      </c>
      <c r="AJ10" s="8">
        <v>401.93</v>
      </c>
      <c r="AK10" s="8">
        <v>385.54</v>
      </c>
      <c r="AL10" s="8">
        <v>398.81</v>
      </c>
      <c r="AM10" s="8">
        <v>401.75</v>
      </c>
      <c r="AN10" s="8">
        <v>408.78</v>
      </c>
      <c r="AO10" s="8">
        <v>407.29</v>
      </c>
      <c r="AP10" s="8">
        <v>405.67</v>
      </c>
      <c r="AQ10" s="8">
        <v>412.06</v>
      </c>
      <c r="AR10" s="8">
        <v>402.44</v>
      </c>
      <c r="AS10" s="8">
        <v>406.99</v>
      </c>
      <c r="AT10" s="8">
        <v>401.14</v>
      </c>
      <c r="AU10" s="8">
        <v>358.9</v>
      </c>
      <c r="AV10" s="8">
        <v>361.18</v>
      </c>
      <c r="AW10" s="8">
        <v>396.11</v>
      </c>
      <c r="AX10" s="8">
        <v>398.44</v>
      </c>
      <c r="AY10" s="8">
        <v>400.68</v>
      </c>
      <c r="AZ10" s="8">
        <v>402.94</v>
      </c>
      <c r="BA10" s="8">
        <v>388.61</v>
      </c>
      <c r="BB10" s="8">
        <v>401.08</v>
      </c>
      <c r="BC10" s="192"/>
      <c r="BD10" s="20">
        <v>3.2088726486708963E-2</v>
      </c>
      <c r="BE10" s="20">
        <v>-3.0077804568844273E-3</v>
      </c>
      <c r="BF10" s="187"/>
      <c r="BG10" s="63">
        <f t="shared" ref="BG10:BG22" si="0">AVERAGE(C10:BB10)</f>
        <v>407.66576923076923</v>
      </c>
      <c r="BH10" s="6" t="s">
        <v>11</v>
      </c>
    </row>
    <row r="11" spans="1:60" ht="15" customHeight="1">
      <c r="A11" s="6" t="s">
        <v>12</v>
      </c>
      <c r="B11" s="7">
        <v>9.3800000000000008</v>
      </c>
      <c r="C11" s="8">
        <v>315.39999999999998</v>
      </c>
      <c r="D11" s="8">
        <v>303.81</v>
      </c>
      <c r="E11" s="8">
        <v>299.83</v>
      </c>
      <c r="F11" s="8">
        <v>302.57</v>
      </c>
      <c r="G11" s="8">
        <v>309.86</v>
      </c>
      <c r="H11" s="8">
        <v>317.88</v>
      </c>
      <c r="I11" s="8">
        <v>312.68</v>
      </c>
      <c r="J11" s="8">
        <v>310.87</v>
      </c>
      <c r="K11" s="8">
        <v>307.56</v>
      </c>
      <c r="L11" s="8">
        <v>327.86</v>
      </c>
      <c r="M11" s="8">
        <v>332.72</v>
      </c>
      <c r="N11" s="8">
        <v>326.61</v>
      </c>
      <c r="O11" s="8">
        <v>341.27</v>
      </c>
      <c r="P11" s="8">
        <v>366.2</v>
      </c>
      <c r="Q11" s="8">
        <v>388.42</v>
      </c>
      <c r="R11" s="8">
        <v>410.41</v>
      </c>
      <c r="S11" s="8">
        <v>404.52</v>
      </c>
      <c r="T11" s="8">
        <v>387.21</v>
      </c>
      <c r="U11" s="8">
        <v>406.64</v>
      </c>
      <c r="V11" s="8">
        <v>400.97</v>
      </c>
      <c r="W11" s="8">
        <v>395.05</v>
      </c>
      <c r="X11" s="8">
        <v>388.68</v>
      </c>
      <c r="Y11" s="8">
        <v>376.45</v>
      </c>
      <c r="Z11" s="8">
        <v>375.77</v>
      </c>
      <c r="AA11" s="8">
        <v>369.95</v>
      </c>
      <c r="AB11" s="8">
        <v>354.73</v>
      </c>
      <c r="AC11" s="8">
        <v>339.77</v>
      </c>
      <c r="AD11" s="8">
        <v>319.51</v>
      </c>
      <c r="AE11" s="8">
        <v>318.77</v>
      </c>
      <c r="AF11" s="8">
        <v>307.98</v>
      </c>
      <c r="AG11" s="8">
        <v>303.39999999999998</v>
      </c>
      <c r="AH11" s="8">
        <v>303.27</v>
      </c>
      <c r="AI11" s="8">
        <v>312.01</v>
      </c>
      <c r="AJ11" s="8">
        <v>310.83999999999997</v>
      </c>
      <c r="AK11" s="8">
        <v>306.13</v>
      </c>
      <c r="AL11" s="8">
        <v>310.83999999999997</v>
      </c>
      <c r="AM11" s="8">
        <v>310.77999999999997</v>
      </c>
      <c r="AN11" s="8">
        <v>304.76</v>
      </c>
      <c r="AO11" s="8">
        <v>311.44</v>
      </c>
      <c r="AP11" s="8">
        <v>318.16000000000003</v>
      </c>
      <c r="AQ11" s="8">
        <v>309.94</v>
      </c>
      <c r="AR11" s="8">
        <v>319.77</v>
      </c>
      <c r="AS11" s="8">
        <v>320.83999999999997</v>
      </c>
      <c r="AT11" s="8">
        <v>312.08</v>
      </c>
      <c r="AU11" s="8">
        <v>314.13</v>
      </c>
      <c r="AV11" s="8">
        <v>314.68</v>
      </c>
      <c r="AW11" s="8">
        <v>315.48</v>
      </c>
      <c r="AX11" s="8">
        <v>312.48</v>
      </c>
      <c r="AY11" s="8">
        <v>309.99</v>
      </c>
      <c r="AZ11" s="8">
        <v>311.22000000000003</v>
      </c>
      <c r="BA11" s="8">
        <v>310.70999999999998</v>
      </c>
      <c r="BB11" s="8">
        <v>318.83999999999997</v>
      </c>
      <c r="BC11" s="192"/>
      <c r="BD11" s="20">
        <v>2.616587815004362E-2</v>
      </c>
      <c r="BE11" s="20">
        <v>-1.3468224386881009E-3</v>
      </c>
      <c r="BF11" s="187"/>
      <c r="BG11" s="63">
        <f t="shared" si="0"/>
        <v>332.34115384615387</v>
      </c>
      <c r="BH11" s="6" t="s">
        <v>12</v>
      </c>
    </row>
    <row r="12" spans="1:60" ht="15" customHeight="1">
      <c r="A12" s="6" t="s">
        <v>13</v>
      </c>
      <c r="B12" s="7">
        <v>7.56</v>
      </c>
      <c r="C12" s="8">
        <v>598.97</v>
      </c>
      <c r="D12" s="8">
        <v>545.91999999999996</v>
      </c>
      <c r="E12" s="8">
        <v>483.17</v>
      </c>
      <c r="F12" s="8">
        <v>449.93</v>
      </c>
      <c r="G12" s="8">
        <v>431.4</v>
      </c>
      <c r="H12" s="8">
        <v>432.45</v>
      </c>
      <c r="I12" s="8">
        <v>432.452</v>
      </c>
      <c r="J12" s="8">
        <v>422.56</v>
      </c>
      <c r="K12" s="8">
        <v>405.88</v>
      </c>
      <c r="L12" s="8">
        <v>389.04</v>
      </c>
      <c r="M12" s="8">
        <v>371.75</v>
      </c>
      <c r="N12" s="8">
        <v>372.8</v>
      </c>
      <c r="O12" s="8">
        <v>379.33</v>
      </c>
      <c r="P12" s="8">
        <v>379.33</v>
      </c>
      <c r="Q12" s="8">
        <v>377.64</v>
      </c>
      <c r="R12" s="8">
        <v>374.44</v>
      </c>
      <c r="S12" s="8">
        <v>377.39</v>
      </c>
      <c r="T12" s="8">
        <v>386.65</v>
      </c>
      <c r="U12" s="8">
        <v>409.28</v>
      </c>
      <c r="V12" s="8">
        <v>411.81</v>
      </c>
      <c r="W12" s="8">
        <v>411.81</v>
      </c>
      <c r="X12" s="8">
        <v>417.92</v>
      </c>
      <c r="Y12" s="8">
        <v>423.75</v>
      </c>
      <c r="Z12" s="8">
        <v>483.03</v>
      </c>
      <c r="AA12" s="8">
        <v>462.02</v>
      </c>
      <c r="AB12" s="8">
        <v>486.15</v>
      </c>
      <c r="AC12" s="8">
        <v>527.37</v>
      </c>
      <c r="AD12" s="8">
        <v>528.21</v>
      </c>
      <c r="AE12" s="8">
        <v>527.79</v>
      </c>
      <c r="AF12" s="8">
        <v>527.79</v>
      </c>
      <c r="AG12" s="8">
        <v>542.36</v>
      </c>
      <c r="AH12" s="8">
        <v>571</v>
      </c>
      <c r="AI12" s="8">
        <v>562.15</v>
      </c>
      <c r="AJ12" s="8">
        <v>637</v>
      </c>
      <c r="AK12" s="8">
        <v>647</v>
      </c>
      <c r="AL12" s="8">
        <v>622</v>
      </c>
      <c r="AM12" s="8">
        <v>574</v>
      </c>
      <c r="AN12" s="8">
        <v>541</v>
      </c>
      <c r="AO12" s="8">
        <v>543</v>
      </c>
      <c r="AP12" s="8">
        <v>546.23</v>
      </c>
      <c r="AQ12" s="8">
        <v>546.23</v>
      </c>
      <c r="AR12" s="8">
        <v>538.34</v>
      </c>
      <c r="AS12" s="8">
        <v>522.61</v>
      </c>
      <c r="AT12" s="8">
        <v>496.17</v>
      </c>
      <c r="AU12" s="8">
        <v>478.54</v>
      </c>
      <c r="AV12" s="8">
        <v>451.94</v>
      </c>
      <c r="AW12" s="8">
        <v>450.92</v>
      </c>
      <c r="AX12" s="8">
        <v>453.86</v>
      </c>
      <c r="AY12" s="8">
        <v>453.86</v>
      </c>
      <c r="AZ12" s="8">
        <v>462.57</v>
      </c>
      <c r="BA12" s="8">
        <v>459.9</v>
      </c>
      <c r="BB12" s="8">
        <v>436.66</v>
      </c>
      <c r="BC12" s="192"/>
      <c r="BD12" s="20">
        <v>-5.053272450532726E-2</v>
      </c>
      <c r="BE12" s="20">
        <v>-0.33133240433058198</v>
      </c>
      <c r="BF12" s="187"/>
      <c r="BG12" s="63">
        <f t="shared" si="0"/>
        <v>476.25715384615381</v>
      </c>
      <c r="BH12" s="6" t="s">
        <v>13</v>
      </c>
    </row>
    <row r="13" spans="1:60" ht="15" customHeight="1">
      <c r="A13" s="6" t="s">
        <v>14</v>
      </c>
      <c r="B13" s="7">
        <v>16.2</v>
      </c>
      <c r="C13" s="8">
        <v>577</v>
      </c>
      <c r="D13" s="8">
        <v>575</v>
      </c>
      <c r="E13" s="8">
        <v>579</v>
      </c>
      <c r="F13" s="8">
        <v>573</v>
      </c>
      <c r="G13" s="8">
        <v>570</v>
      </c>
      <c r="H13" s="8">
        <v>562</v>
      </c>
      <c r="I13" s="8">
        <v>551</v>
      </c>
      <c r="J13" s="8">
        <v>543</v>
      </c>
      <c r="K13" s="8">
        <v>539</v>
      </c>
      <c r="L13" s="8">
        <v>539</v>
      </c>
      <c r="M13" s="8">
        <v>540</v>
      </c>
      <c r="N13" s="8">
        <v>541</v>
      </c>
      <c r="O13" s="8">
        <v>545</v>
      </c>
      <c r="P13" s="8">
        <v>552</v>
      </c>
      <c r="Q13" s="8">
        <v>554</v>
      </c>
      <c r="R13" s="8">
        <v>555</v>
      </c>
      <c r="S13" s="8">
        <v>554</v>
      </c>
      <c r="T13" s="8">
        <v>554</v>
      </c>
      <c r="U13" s="8">
        <v>551</v>
      </c>
      <c r="V13" s="8">
        <v>536</v>
      </c>
      <c r="W13" s="8">
        <v>528</v>
      </c>
      <c r="X13" s="8">
        <v>526</v>
      </c>
      <c r="Y13" s="8">
        <v>525</v>
      </c>
      <c r="Z13" s="8">
        <v>525</v>
      </c>
      <c r="AA13" s="8">
        <v>525</v>
      </c>
      <c r="AB13" s="8">
        <v>526</v>
      </c>
      <c r="AC13" s="8">
        <v>525</v>
      </c>
      <c r="AD13" s="8">
        <v>525</v>
      </c>
      <c r="AE13" s="8">
        <v>525</v>
      </c>
      <c r="AF13" s="8">
        <v>521</v>
      </c>
      <c r="AG13" s="8">
        <v>524</v>
      </c>
      <c r="AH13" s="8">
        <v>526</v>
      </c>
      <c r="AI13" s="8">
        <v>534</v>
      </c>
      <c r="AJ13" s="8">
        <v>535</v>
      </c>
      <c r="AK13" s="8">
        <v>535</v>
      </c>
      <c r="AL13" s="8">
        <v>534</v>
      </c>
      <c r="AM13" s="8">
        <v>533</v>
      </c>
      <c r="AN13" s="8">
        <v>532</v>
      </c>
      <c r="AO13" s="8">
        <v>532</v>
      </c>
      <c r="AP13" s="8">
        <v>533</v>
      </c>
      <c r="AQ13" s="8">
        <v>534</v>
      </c>
      <c r="AR13" s="8">
        <v>536</v>
      </c>
      <c r="AS13" s="8">
        <v>539</v>
      </c>
      <c r="AT13" s="8">
        <v>545</v>
      </c>
      <c r="AU13" s="8">
        <v>550</v>
      </c>
      <c r="AV13" s="8">
        <v>553</v>
      </c>
      <c r="AW13" s="8">
        <v>555</v>
      </c>
      <c r="AX13" s="8">
        <v>552</v>
      </c>
      <c r="AY13" s="8">
        <v>550</v>
      </c>
      <c r="AZ13" s="8">
        <v>553</v>
      </c>
      <c r="BA13" s="8">
        <v>556</v>
      </c>
      <c r="BB13" s="8">
        <v>557</v>
      </c>
      <c r="BC13" s="192"/>
      <c r="BD13" s="20">
        <v>1.7985611510791368E-3</v>
      </c>
      <c r="BE13" s="20">
        <v>7.1153846153846151E-2</v>
      </c>
      <c r="BF13" s="187"/>
      <c r="BG13" s="63">
        <f t="shared" si="0"/>
        <v>543.05769230769226</v>
      </c>
      <c r="BH13" s="6" t="s">
        <v>14</v>
      </c>
    </row>
    <row r="14" spans="1:60" ht="15" customHeight="1">
      <c r="A14" s="6" t="s">
        <v>15</v>
      </c>
      <c r="B14" s="7">
        <v>2.14</v>
      </c>
      <c r="C14" s="8">
        <v>386.17</v>
      </c>
      <c r="D14" s="8">
        <v>410.69</v>
      </c>
      <c r="E14" s="8">
        <v>403.2</v>
      </c>
      <c r="F14" s="8">
        <v>401.44</v>
      </c>
      <c r="G14" s="8">
        <v>404.59</v>
      </c>
      <c r="H14" s="8">
        <v>397.94</v>
      </c>
      <c r="I14" s="8">
        <v>394.84</v>
      </c>
      <c r="J14" s="8">
        <v>397.63</v>
      </c>
      <c r="K14" s="8">
        <v>397.45</v>
      </c>
      <c r="L14" s="8">
        <v>412.77</v>
      </c>
      <c r="M14" s="8">
        <v>410.57</v>
      </c>
      <c r="N14" s="8">
        <v>406.28</v>
      </c>
      <c r="O14" s="8">
        <v>426.51</v>
      </c>
      <c r="P14" s="8">
        <v>433.18</v>
      </c>
      <c r="Q14" s="8">
        <v>431.16</v>
      </c>
      <c r="R14" s="8">
        <v>437.58</v>
      </c>
      <c r="S14" s="8">
        <v>435.5</v>
      </c>
      <c r="T14" s="8">
        <v>434.82</v>
      </c>
      <c r="U14" s="8">
        <v>434.19</v>
      </c>
      <c r="V14" s="8">
        <v>438.17</v>
      </c>
      <c r="W14" s="8">
        <v>425.45</v>
      </c>
      <c r="X14" s="8">
        <v>411.72</v>
      </c>
      <c r="Y14" s="8">
        <v>411.72</v>
      </c>
      <c r="Z14" s="8">
        <v>436.88</v>
      </c>
      <c r="AA14" s="8">
        <v>431.63</v>
      </c>
      <c r="AB14" s="8">
        <v>427.59</v>
      </c>
      <c r="AC14" s="8">
        <v>418.9</v>
      </c>
      <c r="AD14" s="8">
        <v>417.88</v>
      </c>
      <c r="AE14" s="8">
        <v>417.94</v>
      </c>
      <c r="AF14" s="8">
        <v>425.12</v>
      </c>
      <c r="AG14" s="8">
        <v>415.38</v>
      </c>
      <c r="AH14" s="8">
        <v>419.31</v>
      </c>
      <c r="AI14" s="8">
        <v>421.31</v>
      </c>
      <c r="AJ14" s="8">
        <v>409.39</v>
      </c>
      <c r="AK14" s="8">
        <v>422.36</v>
      </c>
      <c r="AL14" s="8">
        <v>402.56</v>
      </c>
      <c r="AM14" s="8">
        <v>390.67</v>
      </c>
      <c r="AN14" s="8">
        <v>390.57</v>
      </c>
      <c r="AO14" s="8">
        <v>386.93</v>
      </c>
      <c r="AP14" s="8">
        <v>377.53</v>
      </c>
      <c r="AQ14" s="8">
        <v>377.66</v>
      </c>
      <c r="AR14" s="8">
        <v>368.23</v>
      </c>
      <c r="AS14" s="8">
        <v>368.23</v>
      </c>
      <c r="AT14" s="8">
        <v>362.4</v>
      </c>
      <c r="AU14" s="8">
        <v>365.25</v>
      </c>
      <c r="AV14" s="8">
        <v>367.42</v>
      </c>
      <c r="AW14" s="8">
        <v>370.69</v>
      </c>
      <c r="AX14" s="8">
        <v>373.39</v>
      </c>
      <c r="AY14" s="8">
        <v>362.2</v>
      </c>
      <c r="AZ14" s="8">
        <v>369.76</v>
      </c>
      <c r="BA14" s="8">
        <v>368.75</v>
      </c>
      <c r="BB14" s="8">
        <v>368.94</v>
      </c>
      <c r="BC14" s="192"/>
      <c r="BD14" s="20">
        <v>5.152542372881294E-4</v>
      </c>
      <c r="BE14" s="20">
        <v>-9.7085240204596107E-2</v>
      </c>
      <c r="BF14" s="187"/>
      <c r="BG14" s="63">
        <f t="shared" si="0"/>
        <v>403.43153846153825</v>
      </c>
      <c r="BH14" s="6" t="s">
        <v>15</v>
      </c>
    </row>
    <row r="15" spans="1:60" ht="15" customHeight="1">
      <c r="A15" s="6" t="s">
        <v>16</v>
      </c>
      <c r="B15" s="7">
        <v>0.86</v>
      </c>
      <c r="C15" s="8">
        <v>462</v>
      </c>
      <c r="D15" s="8">
        <v>459</v>
      </c>
      <c r="E15" s="8">
        <v>459</v>
      </c>
      <c r="F15" s="8">
        <v>459</v>
      </c>
      <c r="G15" s="8">
        <v>461</v>
      </c>
      <c r="H15" s="8">
        <v>461</v>
      </c>
      <c r="I15" s="8">
        <v>459</v>
      </c>
      <c r="J15" s="8">
        <v>459</v>
      </c>
      <c r="K15" s="8">
        <v>459</v>
      </c>
      <c r="L15" s="8">
        <v>456</v>
      </c>
      <c r="M15" s="8">
        <v>458</v>
      </c>
      <c r="N15" s="8">
        <v>457</v>
      </c>
      <c r="O15" s="8">
        <v>465</v>
      </c>
      <c r="P15" s="8">
        <v>467</v>
      </c>
      <c r="Q15" s="8">
        <v>464</v>
      </c>
      <c r="R15" s="8">
        <v>464</v>
      </c>
      <c r="S15" s="8">
        <v>464</v>
      </c>
      <c r="T15" s="8">
        <v>466</v>
      </c>
      <c r="U15" s="8">
        <v>466</v>
      </c>
      <c r="V15" s="8">
        <v>465</v>
      </c>
      <c r="W15" s="8">
        <v>466</v>
      </c>
      <c r="X15" s="8">
        <v>466</v>
      </c>
      <c r="Y15" s="8">
        <v>465</v>
      </c>
      <c r="Z15" s="8">
        <v>465</v>
      </c>
      <c r="AA15" s="8">
        <v>466</v>
      </c>
      <c r="AB15" s="8">
        <v>463</v>
      </c>
      <c r="AC15" s="8">
        <v>467</v>
      </c>
      <c r="AD15" s="8">
        <v>467</v>
      </c>
      <c r="AE15" s="8">
        <v>456</v>
      </c>
      <c r="AF15" s="8">
        <v>466</v>
      </c>
      <c r="AG15" s="8">
        <v>464</v>
      </c>
      <c r="AH15" s="8">
        <v>466</v>
      </c>
      <c r="AI15" s="8">
        <v>467</v>
      </c>
      <c r="AJ15" s="8">
        <v>466</v>
      </c>
      <c r="AK15" s="8">
        <v>463</v>
      </c>
      <c r="AL15" s="8">
        <v>466</v>
      </c>
      <c r="AM15" s="8">
        <v>466</v>
      </c>
      <c r="AN15" s="8">
        <v>468</v>
      </c>
      <c r="AO15" s="8">
        <v>467</v>
      </c>
      <c r="AP15" s="8">
        <v>468</v>
      </c>
      <c r="AQ15" s="8">
        <v>471</v>
      </c>
      <c r="AR15" s="8">
        <v>461</v>
      </c>
      <c r="AS15" s="8">
        <v>467</v>
      </c>
      <c r="AT15" s="8">
        <v>467</v>
      </c>
      <c r="AU15" s="8">
        <v>466</v>
      </c>
      <c r="AV15" s="8">
        <v>468</v>
      </c>
      <c r="AW15" s="8">
        <v>467</v>
      </c>
      <c r="AX15" s="8">
        <v>470</v>
      </c>
      <c r="AY15" s="8">
        <v>470</v>
      </c>
      <c r="AZ15" s="8">
        <v>470</v>
      </c>
      <c r="BA15" s="8">
        <v>475</v>
      </c>
      <c r="BB15" s="8">
        <v>470</v>
      </c>
      <c r="BC15" s="192"/>
      <c r="BD15" s="20">
        <v>-1.0526315789473684E-2</v>
      </c>
      <c r="BE15" s="20">
        <v>1.7316017316017316E-2</v>
      </c>
      <c r="BF15" s="187"/>
      <c r="BG15" s="63">
        <f t="shared" si="0"/>
        <v>464.61538461538464</v>
      </c>
      <c r="BH15" s="6" t="s">
        <v>16</v>
      </c>
    </row>
    <row r="16" spans="1:60" ht="15" customHeight="1">
      <c r="A16" s="6" t="s">
        <v>17</v>
      </c>
      <c r="B16" s="7">
        <v>0.14000000000000001</v>
      </c>
      <c r="C16" s="8">
        <v>331.03700000000003</v>
      </c>
      <c r="D16" s="8">
        <v>334.61720000000003</v>
      </c>
      <c r="E16" s="8">
        <v>407.04900000000004</v>
      </c>
      <c r="F16" s="8">
        <v>337.00110000000001</v>
      </c>
      <c r="G16" s="8">
        <v>337.34210000000002</v>
      </c>
      <c r="H16" s="8">
        <v>391.40370000000001</v>
      </c>
      <c r="I16" s="8">
        <v>387.8904</v>
      </c>
      <c r="J16" s="8">
        <v>391.38420000000002</v>
      </c>
      <c r="K16" s="8">
        <v>366.98020000000002</v>
      </c>
      <c r="L16" s="8">
        <v>351.08950000000004</v>
      </c>
      <c r="M16" s="8">
        <v>346.01609999999999</v>
      </c>
      <c r="N16" s="8">
        <v>342.74990000000003</v>
      </c>
      <c r="O16" s="8">
        <v>351.02249999999998</v>
      </c>
      <c r="P16" s="8">
        <v>333.91020000000003</v>
      </c>
      <c r="Q16" s="8">
        <v>326.72680000000003</v>
      </c>
      <c r="R16" s="8">
        <v>327.14879999999999</v>
      </c>
      <c r="S16" s="8">
        <v>356.28040000000004</v>
      </c>
      <c r="T16" s="8">
        <v>334.9726</v>
      </c>
      <c r="U16" s="8">
        <v>348.738</v>
      </c>
      <c r="V16" s="8">
        <v>341.9128</v>
      </c>
      <c r="W16" s="8">
        <v>319.50400000000002</v>
      </c>
      <c r="X16" s="8">
        <v>316.7081</v>
      </c>
      <c r="Y16" s="8">
        <v>314.77370000000002</v>
      </c>
      <c r="Z16" s="8">
        <v>329.78270000000003</v>
      </c>
      <c r="AA16" s="8">
        <v>324.77100000000002</v>
      </c>
      <c r="AB16" s="8">
        <v>316.97610000000003</v>
      </c>
      <c r="AC16" s="8">
        <v>320.28370000000001</v>
      </c>
      <c r="AD16" s="8">
        <v>325.43810000000002</v>
      </c>
      <c r="AE16" s="8">
        <v>308.83210000000003</v>
      </c>
      <c r="AF16" s="8">
        <v>314.05760000000004</v>
      </c>
      <c r="AG16" s="8">
        <v>304.19440000000003</v>
      </c>
      <c r="AH16" s="8">
        <v>312.07380000000001</v>
      </c>
      <c r="AI16" s="8">
        <v>311.67520000000002</v>
      </c>
      <c r="AJ16" s="8">
        <v>321.04430000000002</v>
      </c>
      <c r="AK16" s="8">
        <v>306.8811</v>
      </c>
      <c r="AL16" s="8">
        <v>316.5598</v>
      </c>
      <c r="AM16" s="8">
        <v>309.53200000000004</v>
      </c>
      <c r="AN16" s="8">
        <v>307.92450000000002</v>
      </c>
      <c r="AO16" s="8">
        <v>310.50440000000003</v>
      </c>
      <c r="AP16" s="8">
        <v>306.3698</v>
      </c>
      <c r="AQ16" s="8">
        <v>309.29570000000001</v>
      </c>
      <c r="AR16" s="8">
        <v>311.27710000000002</v>
      </c>
      <c r="AS16" s="8">
        <v>303.21289999999999</v>
      </c>
      <c r="AT16" s="8">
        <v>303.63470000000001</v>
      </c>
      <c r="AU16" s="8">
        <v>306.52800000000002</v>
      </c>
      <c r="AV16" s="8">
        <v>332.1841</v>
      </c>
      <c r="AW16" s="8">
        <v>332.22020000000003</v>
      </c>
      <c r="AX16" s="8"/>
      <c r="AY16" s="8">
        <v>347.976</v>
      </c>
      <c r="AZ16" s="8">
        <v>353.6891</v>
      </c>
      <c r="BA16" s="8">
        <v>321.87540000000001</v>
      </c>
      <c r="BB16" s="8">
        <v>320.09270000000004</v>
      </c>
      <c r="BC16" s="192"/>
      <c r="BD16" s="20">
        <v>-5.5384785541236674E-3</v>
      </c>
      <c r="BE16" s="20">
        <v>-1.6042772529476237E-2</v>
      </c>
      <c r="BF16" s="187"/>
      <c r="BG16" s="63">
        <f t="shared" si="0"/>
        <v>331.08127058823533</v>
      </c>
      <c r="BH16" s="6" t="s">
        <v>17</v>
      </c>
    </row>
    <row r="17" spans="1:60" ht="15" customHeight="1">
      <c r="A17" s="6" t="s">
        <v>4</v>
      </c>
      <c r="B17" s="7">
        <v>13.15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192"/>
      <c r="BD17" s="20"/>
      <c r="BE17" s="20"/>
      <c r="BF17" s="187"/>
      <c r="BG17" s="63"/>
      <c r="BH17" s="6" t="s">
        <v>4</v>
      </c>
    </row>
    <row r="18" spans="1:60" ht="15" customHeight="1">
      <c r="A18" s="6" t="s">
        <v>18</v>
      </c>
      <c r="B18" s="7">
        <v>0.56000000000000005</v>
      </c>
      <c r="C18" s="8">
        <v>297.87280000000004</v>
      </c>
      <c r="D18" s="8">
        <v>308.30200000000002</v>
      </c>
      <c r="E18" s="8">
        <v>313.71320000000003</v>
      </c>
      <c r="F18" s="8">
        <v>320.05549999999999</v>
      </c>
      <c r="G18" s="8">
        <v>327.04880000000003</v>
      </c>
      <c r="H18" s="8">
        <v>335.98810000000003</v>
      </c>
      <c r="I18" s="8">
        <v>323.65950000000004</v>
      </c>
      <c r="J18" s="8">
        <v>337.54720000000003</v>
      </c>
      <c r="K18" s="8">
        <v>346.27789999999999</v>
      </c>
      <c r="L18" s="8">
        <v>349.18</v>
      </c>
      <c r="M18" s="8">
        <v>365.351</v>
      </c>
      <c r="N18" s="8">
        <v>367.29310000000004</v>
      </c>
      <c r="O18" s="8">
        <v>356.5446</v>
      </c>
      <c r="P18" s="8">
        <v>369.65440000000001</v>
      </c>
      <c r="Q18" s="8">
        <v>367.8381</v>
      </c>
      <c r="R18" s="8">
        <v>374.1352</v>
      </c>
      <c r="S18" s="8">
        <v>377.78140000000002</v>
      </c>
      <c r="T18" s="8">
        <v>385.59710000000001</v>
      </c>
      <c r="U18" s="8">
        <v>379.85490000000004</v>
      </c>
      <c r="V18" s="8">
        <v>379.27350000000001</v>
      </c>
      <c r="W18" s="8">
        <v>388.50290000000001</v>
      </c>
      <c r="X18" s="8">
        <v>387.76920000000001</v>
      </c>
      <c r="Y18" s="8">
        <v>392.67320000000001</v>
      </c>
      <c r="Z18" s="8">
        <v>386.89140000000003</v>
      </c>
      <c r="AA18" s="8">
        <v>385.15960000000001</v>
      </c>
      <c r="AB18" s="8">
        <v>388.35450000000003</v>
      </c>
      <c r="AC18" s="8">
        <v>387.96230000000003</v>
      </c>
      <c r="AD18" s="8">
        <v>388.96809999999999</v>
      </c>
      <c r="AE18" s="8">
        <v>383.17200000000003</v>
      </c>
      <c r="AF18" s="8">
        <v>383.92869999999999</v>
      </c>
      <c r="AG18" s="8">
        <v>369.28700000000003</v>
      </c>
      <c r="AH18" s="8">
        <v>360.22239999999999</v>
      </c>
      <c r="AI18" s="8">
        <v>342.4332</v>
      </c>
      <c r="AJ18" s="8">
        <v>326.03550000000001</v>
      </c>
      <c r="AK18" s="8">
        <v>317.57560000000001</v>
      </c>
      <c r="AL18" s="8">
        <v>301.57150000000001</v>
      </c>
      <c r="AM18" s="8">
        <v>305.23320000000001</v>
      </c>
      <c r="AN18" s="8">
        <v>302.69319999999999</v>
      </c>
      <c r="AO18" s="8">
        <v>299.08499999999998</v>
      </c>
      <c r="AP18" s="8">
        <v>294.38600000000002</v>
      </c>
      <c r="AQ18" s="8">
        <v>304.43889999999999</v>
      </c>
      <c r="AR18" s="8">
        <v>295.02999999999997</v>
      </c>
      <c r="AS18" s="8">
        <v>298.46120000000002</v>
      </c>
      <c r="AT18" s="8">
        <v>295.65320000000003</v>
      </c>
      <c r="AU18" s="8">
        <v>298.82740000000001</v>
      </c>
      <c r="AV18" s="8">
        <v>293.39089999999999</v>
      </c>
      <c r="AW18" s="8">
        <v>297.7038</v>
      </c>
      <c r="AX18" s="8">
        <v>292.52140000000003</v>
      </c>
      <c r="AY18" s="8">
        <v>306.67970000000003</v>
      </c>
      <c r="AZ18" s="8">
        <v>309.24889999999999</v>
      </c>
      <c r="BA18" s="8">
        <v>309.77230000000003</v>
      </c>
      <c r="BB18" s="8">
        <v>312.64410000000004</v>
      </c>
      <c r="BC18" s="192"/>
      <c r="BD18" s="20">
        <v>9.2706804320464003E-3</v>
      </c>
      <c r="BE18" s="20">
        <v>6.5265026517132688E-2</v>
      </c>
      <c r="BF18" s="187"/>
      <c r="BG18" s="63">
        <f t="shared" si="0"/>
        <v>340.17778076923082</v>
      </c>
      <c r="BH18" s="6" t="s">
        <v>18</v>
      </c>
    </row>
    <row r="19" spans="1:60" ht="15" customHeight="1">
      <c r="A19" s="21" t="s">
        <v>5</v>
      </c>
      <c r="B19" s="22">
        <v>92.87</v>
      </c>
      <c r="C19" s="8">
        <v>341.74010000000004</v>
      </c>
      <c r="D19" s="8">
        <v>339.23990000000003</v>
      </c>
      <c r="E19" s="8">
        <v>334.60840000000002</v>
      </c>
      <c r="F19" s="8">
        <v>328.67270000000002</v>
      </c>
      <c r="G19" s="8">
        <v>333.55350000000004</v>
      </c>
      <c r="H19" s="8">
        <v>333.17330000000004</v>
      </c>
      <c r="I19" s="8">
        <v>331.65930000000003</v>
      </c>
      <c r="J19" s="8">
        <v>335.63300000000004</v>
      </c>
      <c r="K19" s="8">
        <v>352.73790000000002</v>
      </c>
      <c r="L19" s="8">
        <v>378.10250000000002</v>
      </c>
      <c r="M19" s="8">
        <v>387.36440000000005</v>
      </c>
      <c r="N19" s="8">
        <v>395.84090000000003</v>
      </c>
      <c r="O19" s="8">
        <v>399.87210000000005</v>
      </c>
      <c r="P19" s="8">
        <v>396.8075</v>
      </c>
      <c r="Q19" s="8">
        <v>442.67230000000001</v>
      </c>
      <c r="R19" s="8">
        <v>441.62580000000003</v>
      </c>
      <c r="S19" s="8">
        <v>438.24280000000005</v>
      </c>
      <c r="T19" s="8">
        <v>422.47820000000002</v>
      </c>
      <c r="U19" s="8">
        <v>441.35840000000002</v>
      </c>
      <c r="V19" s="8">
        <v>466.45590000000004</v>
      </c>
      <c r="W19" s="8">
        <v>472.42860000000002</v>
      </c>
      <c r="X19" s="8">
        <v>475.90370000000001</v>
      </c>
      <c r="Y19" s="8">
        <v>473.7165</v>
      </c>
      <c r="Z19" s="8">
        <v>476.93020000000001</v>
      </c>
      <c r="AA19" s="8">
        <v>442.54470000000003</v>
      </c>
      <c r="AB19" s="8">
        <v>429.16980000000001</v>
      </c>
      <c r="AC19" s="8">
        <v>401.2688</v>
      </c>
      <c r="AD19" s="8">
        <v>398.43220000000002</v>
      </c>
      <c r="AE19" s="8">
        <v>386.2724</v>
      </c>
      <c r="AF19" s="8">
        <v>370.99860000000001</v>
      </c>
      <c r="AG19" s="8">
        <v>353.34380000000004</v>
      </c>
      <c r="AH19" s="8">
        <v>368.99060000000003</v>
      </c>
      <c r="AI19" s="8">
        <v>367.44900000000001</v>
      </c>
      <c r="AJ19" s="8">
        <v>368.976</v>
      </c>
      <c r="AK19" s="8">
        <v>369.13530000000003</v>
      </c>
      <c r="AL19" s="8">
        <v>366.55940000000004</v>
      </c>
      <c r="AM19" s="8">
        <v>364.47480000000002</v>
      </c>
      <c r="AN19" s="8">
        <v>356.46840000000003</v>
      </c>
      <c r="AO19" s="8">
        <v>356.97710000000001</v>
      </c>
      <c r="AP19" s="8">
        <v>353.99920000000003</v>
      </c>
      <c r="AQ19" s="8">
        <v>353.17910000000001</v>
      </c>
      <c r="AR19" s="8">
        <v>357.23630000000003</v>
      </c>
      <c r="AS19" s="8">
        <v>349.03050000000002</v>
      </c>
      <c r="AT19" s="8">
        <v>354.46629999999999</v>
      </c>
      <c r="AU19" s="8">
        <v>353.5926</v>
      </c>
      <c r="AV19" s="8">
        <v>346.61740000000003</v>
      </c>
      <c r="AW19" s="8">
        <v>348.34399999999999</v>
      </c>
      <c r="AX19" s="8">
        <v>345.17060000000004</v>
      </c>
      <c r="AY19" s="8">
        <v>339.98270000000002</v>
      </c>
      <c r="AZ19" s="8">
        <v>308.35320000000002</v>
      </c>
      <c r="BA19" s="8">
        <v>322.81210000000004</v>
      </c>
      <c r="BB19" s="195">
        <v>322.81210000000004</v>
      </c>
      <c r="BC19" s="192"/>
      <c r="BD19" s="20"/>
      <c r="BE19" s="20"/>
      <c r="BF19" s="187"/>
      <c r="BG19" s="63">
        <f t="shared" si="0"/>
        <v>378.79759423076933</v>
      </c>
      <c r="BH19" s="21" t="s">
        <v>5</v>
      </c>
    </row>
    <row r="20" spans="1:60" ht="15" customHeight="1">
      <c r="A20" s="21" t="s">
        <v>6</v>
      </c>
      <c r="B20" s="22">
        <v>7.13</v>
      </c>
      <c r="C20" s="8">
        <v>304.45400000000001</v>
      </c>
      <c r="D20" s="8">
        <v>304.26400000000001</v>
      </c>
      <c r="E20" s="8">
        <v>299.0609</v>
      </c>
      <c r="F20" s="8">
        <v>300.52780000000001</v>
      </c>
      <c r="G20" s="8">
        <v>314.52050000000003</v>
      </c>
      <c r="H20" s="8">
        <v>315.93010000000004</v>
      </c>
      <c r="I20" s="8">
        <v>313.30040000000002</v>
      </c>
      <c r="J20" s="8">
        <v>316.02270000000004</v>
      </c>
      <c r="K20" s="8">
        <v>323.44569999999999</v>
      </c>
      <c r="L20" s="8">
        <v>344.12720000000002</v>
      </c>
      <c r="M20" s="8">
        <v>343.3279</v>
      </c>
      <c r="N20" s="8">
        <v>351.44780000000003</v>
      </c>
      <c r="O20" s="8">
        <v>369.42700000000002</v>
      </c>
      <c r="P20" s="8">
        <v>366.59570000000002</v>
      </c>
      <c r="Q20" s="8">
        <v>533.80650000000003</v>
      </c>
      <c r="R20" s="8">
        <v>389.20620000000002</v>
      </c>
      <c r="S20" s="8">
        <v>389.77969999999999</v>
      </c>
      <c r="T20" s="8">
        <v>400.19290000000001</v>
      </c>
      <c r="U20" s="8">
        <v>427.4316</v>
      </c>
      <c r="V20" s="8">
        <v>432.25110000000001</v>
      </c>
      <c r="W20" s="8">
        <v>411.6062</v>
      </c>
      <c r="X20" s="8">
        <v>406.74240000000003</v>
      </c>
      <c r="Y20" s="8">
        <v>396.8229</v>
      </c>
      <c r="Z20" s="8">
        <v>399.51499999999999</v>
      </c>
      <c r="AA20" s="8">
        <v>380.13300000000004</v>
      </c>
      <c r="AB20" s="8">
        <v>371.74450000000002</v>
      </c>
      <c r="AC20" s="8">
        <v>341.27320000000003</v>
      </c>
      <c r="AD20" s="8">
        <v>328.02610000000004</v>
      </c>
      <c r="AE20" s="8">
        <v>316.68490000000003</v>
      </c>
      <c r="AF20" s="8">
        <v>312.88920000000002</v>
      </c>
      <c r="AG20" s="8">
        <v>309.32280000000003</v>
      </c>
      <c r="AH20" s="8">
        <v>326.57670000000002</v>
      </c>
      <c r="AI20" s="8">
        <v>326.74450000000002</v>
      </c>
      <c r="AJ20" s="8">
        <v>319.10079999999999</v>
      </c>
      <c r="AK20" s="8">
        <v>318.65170000000001</v>
      </c>
      <c r="AL20" s="8">
        <v>315.03140000000002</v>
      </c>
      <c r="AM20" s="8">
        <v>315.17400000000004</v>
      </c>
      <c r="AN20" s="8">
        <v>314.0487</v>
      </c>
      <c r="AO20" s="8">
        <v>311.75400000000002</v>
      </c>
      <c r="AP20" s="8">
        <v>315.48880000000003</v>
      </c>
      <c r="AQ20" s="8">
        <v>312.08100000000002</v>
      </c>
      <c r="AR20" s="8">
        <v>315.1814</v>
      </c>
      <c r="AS20" s="8">
        <v>313.69490000000002</v>
      </c>
      <c r="AT20" s="8">
        <v>311.70910000000003</v>
      </c>
      <c r="AU20" s="8">
        <v>314.50659999999999</v>
      </c>
      <c r="AV20" s="8">
        <v>315.26800000000003</v>
      </c>
      <c r="AW20" s="8">
        <v>311.26230000000004</v>
      </c>
      <c r="AX20" s="8">
        <v>310.71280000000002</v>
      </c>
      <c r="AY20" s="8">
        <v>302.5342</v>
      </c>
      <c r="AZ20" s="8">
        <v>337.92740000000003</v>
      </c>
      <c r="BA20" s="8">
        <v>341.69240000000002</v>
      </c>
      <c r="BB20" s="195">
        <v>341.69240000000002</v>
      </c>
      <c r="BC20" s="192"/>
      <c r="BD20" s="20"/>
      <c r="BE20" s="20"/>
      <c r="BF20" s="187"/>
      <c r="BG20" s="63">
        <f t="shared" si="0"/>
        <v>342.39832692307692</v>
      </c>
      <c r="BH20" s="21" t="s">
        <v>6</v>
      </c>
    </row>
    <row r="21" spans="1:60" ht="15" customHeight="1">
      <c r="A21" s="6" t="s">
        <v>19</v>
      </c>
      <c r="B21" s="7">
        <v>43.96</v>
      </c>
      <c r="C21" s="12">
        <v>339.08160000000004</v>
      </c>
      <c r="D21" s="12">
        <v>336.74610000000001</v>
      </c>
      <c r="E21" s="12">
        <v>332.07390000000004</v>
      </c>
      <c r="F21" s="12">
        <v>326.666</v>
      </c>
      <c r="G21" s="12">
        <v>332.19640000000004</v>
      </c>
      <c r="H21" s="12">
        <v>331.94390000000004</v>
      </c>
      <c r="I21" s="12">
        <v>330.3503</v>
      </c>
      <c r="J21" s="12">
        <v>334.23480000000001</v>
      </c>
      <c r="K21" s="12">
        <v>350.64940000000001</v>
      </c>
      <c r="L21" s="12">
        <v>375.68010000000004</v>
      </c>
      <c r="M21" s="12">
        <v>384.22460000000001</v>
      </c>
      <c r="N21" s="12">
        <v>392.67570000000001</v>
      </c>
      <c r="O21" s="12">
        <v>397.70140000000004</v>
      </c>
      <c r="P21" s="12">
        <v>394.65340000000003</v>
      </c>
      <c r="Q21" s="12">
        <v>449.17020000000002</v>
      </c>
      <c r="R21" s="12">
        <v>437.88830000000002</v>
      </c>
      <c r="S21" s="12">
        <v>434.78740000000005</v>
      </c>
      <c r="T21" s="12">
        <v>420.88930000000005</v>
      </c>
      <c r="U21" s="12">
        <v>440.36540000000002</v>
      </c>
      <c r="V21" s="12">
        <v>464.01710000000003</v>
      </c>
      <c r="W21" s="12">
        <v>468.09200000000004</v>
      </c>
      <c r="X21" s="12">
        <v>470.97250000000003</v>
      </c>
      <c r="Y21" s="12">
        <v>468.23400000000004</v>
      </c>
      <c r="Z21" s="12">
        <v>471.41050000000001</v>
      </c>
      <c r="AA21" s="12">
        <v>438.09470000000005</v>
      </c>
      <c r="AB21" s="12">
        <v>425.0754</v>
      </c>
      <c r="AC21" s="12">
        <v>396.99110000000002</v>
      </c>
      <c r="AD21" s="12">
        <v>393.41220000000004</v>
      </c>
      <c r="AE21" s="12">
        <v>381.31080000000003</v>
      </c>
      <c r="AF21" s="12">
        <v>366.85540000000003</v>
      </c>
      <c r="AG21" s="12">
        <v>350.20510000000002</v>
      </c>
      <c r="AH21" s="12">
        <v>365.9665</v>
      </c>
      <c r="AI21" s="12">
        <v>364.54680000000002</v>
      </c>
      <c r="AJ21" s="12">
        <v>365.41990000000004</v>
      </c>
      <c r="AK21" s="12">
        <v>365.53579999999999</v>
      </c>
      <c r="AL21" s="12">
        <v>362.88550000000004</v>
      </c>
      <c r="AM21" s="12">
        <v>360.9597</v>
      </c>
      <c r="AN21" s="12">
        <v>353.44390000000004</v>
      </c>
      <c r="AO21" s="12">
        <v>353.7527</v>
      </c>
      <c r="AP21" s="12">
        <v>351.2534</v>
      </c>
      <c r="AQ21" s="12">
        <v>350.24880000000002</v>
      </c>
      <c r="AR21" s="12">
        <v>354.23779999999999</v>
      </c>
      <c r="AS21" s="12">
        <v>346.5111</v>
      </c>
      <c r="AT21" s="12">
        <v>351.41770000000002</v>
      </c>
      <c r="AU21" s="12">
        <v>350.80580000000003</v>
      </c>
      <c r="AV21" s="12">
        <v>344.38220000000001</v>
      </c>
      <c r="AW21" s="12">
        <v>345.70010000000002</v>
      </c>
      <c r="AX21" s="12">
        <v>342.71379999999999</v>
      </c>
      <c r="AY21" s="12">
        <v>337.31260000000003</v>
      </c>
      <c r="AZ21" s="12">
        <v>310.46180000000004</v>
      </c>
      <c r="BA21" s="12">
        <v>324.1583</v>
      </c>
      <c r="BB21" s="196">
        <v>324.1583</v>
      </c>
      <c r="BC21" s="192"/>
      <c r="BD21" s="20"/>
      <c r="BE21" s="20"/>
      <c r="BF21" s="187"/>
      <c r="BG21" s="63">
        <f t="shared" si="0"/>
        <v>376.20233653846151</v>
      </c>
      <c r="BH21" s="6" t="s">
        <v>19</v>
      </c>
    </row>
    <row r="22" spans="1:60" ht="26.25" customHeight="1">
      <c r="A22" s="6" t="s">
        <v>148</v>
      </c>
      <c r="B22" s="7">
        <f>SUM(B9:B21)-B19-B20</f>
        <v>100</v>
      </c>
      <c r="C22" s="62">
        <v>409.9196</v>
      </c>
      <c r="D22" s="62">
        <v>404.09560000000005</v>
      </c>
      <c r="E22" s="62">
        <v>396.02170000000001</v>
      </c>
      <c r="F22" s="62">
        <v>389.20660000000004</v>
      </c>
      <c r="G22" s="62">
        <v>391.05790000000002</v>
      </c>
      <c r="H22" s="62">
        <v>390.36900000000003</v>
      </c>
      <c r="I22" s="62">
        <v>386.70890000000003</v>
      </c>
      <c r="J22" s="62">
        <v>385.87569999999999</v>
      </c>
      <c r="K22" s="62">
        <v>391.45609999999999</v>
      </c>
      <c r="L22" s="62">
        <v>405.64260000000002</v>
      </c>
      <c r="M22" s="62">
        <v>409.61410000000001</v>
      </c>
      <c r="N22" s="62">
        <v>413.61670000000004</v>
      </c>
      <c r="O22" s="62">
        <v>419.46360000000004</v>
      </c>
      <c r="P22" s="62">
        <v>422.94390000000004</v>
      </c>
      <c r="Q22" s="62">
        <v>453.50990000000002</v>
      </c>
      <c r="R22" s="62">
        <v>449.69450000000001</v>
      </c>
      <c r="S22" s="62">
        <v>448.27530000000002</v>
      </c>
      <c r="T22" s="62">
        <v>440.41340000000002</v>
      </c>
      <c r="U22" s="62">
        <v>452.46129999999999</v>
      </c>
      <c r="V22" s="62">
        <v>462.46410000000003</v>
      </c>
      <c r="W22" s="62">
        <v>462.06100000000004</v>
      </c>
      <c r="X22" s="62">
        <v>462.1934</v>
      </c>
      <c r="Y22" s="62">
        <v>460.39249999999998</v>
      </c>
      <c r="Z22" s="62">
        <v>466.90340000000003</v>
      </c>
      <c r="AA22" s="62">
        <v>447.5856</v>
      </c>
      <c r="AB22" s="62">
        <v>441.51490000000001</v>
      </c>
      <c r="AC22" s="62">
        <v>428.96030000000002</v>
      </c>
      <c r="AD22" s="62">
        <v>424.40980000000002</v>
      </c>
      <c r="AE22" s="62">
        <v>417.52260000000001</v>
      </c>
      <c r="AF22" s="62">
        <v>408.09070000000003</v>
      </c>
      <c r="AG22" s="62">
        <v>400.14830000000001</v>
      </c>
      <c r="AH22" s="62">
        <v>411.87880000000001</v>
      </c>
      <c r="AI22" s="62">
        <v>412.23689999999999</v>
      </c>
      <c r="AJ22" s="62">
        <v>419.1456</v>
      </c>
      <c r="AK22" s="62">
        <v>418.68440000000004</v>
      </c>
      <c r="AL22" s="62">
        <v>415.8193</v>
      </c>
      <c r="AM22" s="62">
        <v>410.3723</v>
      </c>
      <c r="AN22" s="62">
        <v>403.30470000000003</v>
      </c>
      <c r="AO22" s="62">
        <v>404.14100000000002</v>
      </c>
      <c r="AP22" s="62">
        <v>403.70150000000001</v>
      </c>
      <c r="AQ22" s="62">
        <v>403.0181</v>
      </c>
      <c r="AR22" s="62">
        <v>404.7602</v>
      </c>
      <c r="AS22" s="62">
        <v>400.51429999999999</v>
      </c>
      <c r="AT22" s="62">
        <v>400.3177</v>
      </c>
      <c r="AU22" s="62">
        <v>396.88660000000004</v>
      </c>
      <c r="AV22" s="62">
        <v>392.15620000000001</v>
      </c>
      <c r="AW22" s="62">
        <v>395.63150000000002</v>
      </c>
      <c r="AX22" s="62">
        <v>393.80420000000004</v>
      </c>
      <c r="AY22" s="62">
        <v>390.30900000000003</v>
      </c>
      <c r="AZ22" s="62">
        <v>378.49610000000001</v>
      </c>
      <c r="BA22" s="62">
        <v>384.74090000000001</v>
      </c>
      <c r="BB22" s="62">
        <v>383.43288591824995</v>
      </c>
      <c r="BC22" s="192"/>
      <c r="BD22" s="20">
        <v>0.161548720190653</v>
      </c>
      <c r="BE22" s="20">
        <v>9.3219934729019682E-2</v>
      </c>
      <c r="BF22" s="187"/>
      <c r="BG22" s="63">
        <f t="shared" si="0"/>
        <v>414.72971511381263</v>
      </c>
      <c r="BH22" s="6" t="s">
        <v>1</v>
      </c>
    </row>
    <row r="23" spans="1:60" ht="27.75" customHeight="1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93"/>
      <c r="BE23" s="193"/>
      <c r="BF23" s="187"/>
    </row>
    <row r="24" spans="1:60" s="190" customFormat="1" ht="15" customHeight="1">
      <c r="A24" s="187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</row>
    <row r="25" spans="1:60" s="190" customFormat="1" ht="27" customHeight="1">
      <c r="A25" s="434" t="s">
        <v>2</v>
      </c>
      <c r="B25" s="435"/>
      <c r="C25" s="435"/>
      <c r="D25" s="435"/>
      <c r="E25" s="435"/>
      <c r="F25" s="435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</row>
    <row r="26" spans="1:60" s="190" customFormat="1" ht="15" customHeight="1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</row>
    <row r="27" spans="1:60" s="190" customFormat="1" ht="27" customHeight="1">
      <c r="A27" s="1" t="s">
        <v>69</v>
      </c>
      <c r="B27" s="1" t="s">
        <v>9</v>
      </c>
      <c r="C27" s="91">
        <v>38719</v>
      </c>
      <c r="D27" s="91">
        <v>38726</v>
      </c>
      <c r="E27" s="91">
        <v>38733</v>
      </c>
      <c r="F27" s="91">
        <v>38740</v>
      </c>
      <c r="G27" s="91">
        <v>38747</v>
      </c>
      <c r="H27" s="91">
        <v>38754</v>
      </c>
      <c r="I27" s="91">
        <v>38761</v>
      </c>
      <c r="J27" s="91">
        <v>38768</v>
      </c>
      <c r="K27" s="91">
        <v>38775</v>
      </c>
      <c r="L27" s="91">
        <v>38782</v>
      </c>
      <c r="M27" s="91">
        <v>38789</v>
      </c>
      <c r="N27" s="91">
        <v>38796</v>
      </c>
      <c r="O27" s="91">
        <v>38803</v>
      </c>
      <c r="P27" s="91">
        <v>38810</v>
      </c>
      <c r="Q27" s="91">
        <v>38817</v>
      </c>
      <c r="R27" s="91">
        <v>38824</v>
      </c>
      <c r="S27" s="91">
        <v>38831</v>
      </c>
      <c r="T27" s="91">
        <v>38838</v>
      </c>
      <c r="U27" s="91">
        <v>38845</v>
      </c>
      <c r="V27" s="91">
        <v>38852</v>
      </c>
      <c r="W27" s="91">
        <v>38859</v>
      </c>
      <c r="X27" s="91">
        <v>38866</v>
      </c>
      <c r="Y27" s="91">
        <v>38873</v>
      </c>
      <c r="Z27" s="91">
        <v>38880</v>
      </c>
      <c r="AA27" s="91">
        <v>38887</v>
      </c>
      <c r="AB27" s="91">
        <v>38894</v>
      </c>
      <c r="AC27" s="91">
        <v>38901</v>
      </c>
      <c r="AD27" s="91">
        <v>38908</v>
      </c>
      <c r="AE27" s="91">
        <v>38915</v>
      </c>
      <c r="AF27" s="91">
        <v>38922</v>
      </c>
      <c r="AG27" s="91">
        <v>38929</v>
      </c>
      <c r="AH27" s="91">
        <v>38936</v>
      </c>
      <c r="AI27" s="91">
        <v>38943</v>
      </c>
      <c r="AJ27" s="91">
        <v>38950</v>
      </c>
      <c r="AK27" s="91">
        <v>38957</v>
      </c>
      <c r="AL27" s="91">
        <v>38964</v>
      </c>
      <c r="AM27" s="91">
        <v>38971</v>
      </c>
      <c r="AN27" s="91">
        <v>38978</v>
      </c>
      <c r="AO27" s="91">
        <v>38985</v>
      </c>
      <c r="AP27" s="91">
        <v>38992</v>
      </c>
      <c r="AQ27" s="91">
        <v>38999</v>
      </c>
      <c r="AR27" s="91">
        <v>39006</v>
      </c>
      <c r="AS27" s="91">
        <v>39013</v>
      </c>
      <c r="AT27" s="91">
        <v>39020</v>
      </c>
      <c r="AU27" s="91">
        <v>39027</v>
      </c>
      <c r="AV27" s="91">
        <v>39034</v>
      </c>
      <c r="AW27" s="91">
        <v>39041</v>
      </c>
      <c r="AX27" s="91">
        <v>39048</v>
      </c>
      <c r="AY27" s="91">
        <v>39055</v>
      </c>
      <c r="AZ27" s="91">
        <v>39062</v>
      </c>
      <c r="BA27" s="91">
        <v>39069</v>
      </c>
      <c r="BB27" s="91">
        <v>39076</v>
      </c>
      <c r="BC27" s="186"/>
      <c r="BD27" s="3" t="s">
        <v>71</v>
      </c>
      <c r="BE27" s="3" t="s">
        <v>71</v>
      </c>
      <c r="BF27" s="187"/>
      <c r="BG27" s="2" t="s">
        <v>159</v>
      </c>
      <c r="BH27" s="1" t="s">
        <v>69</v>
      </c>
    </row>
    <row r="28" spans="1:60" s="190" customFormat="1" ht="15" customHeight="1">
      <c r="A28" s="4"/>
      <c r="B28" s="4"/>
      <c r="C28" s="92" t="s">
        <v>25</v>
      </c>
      <c r="D28" s="92" t="s">
        <v>26</v>
      </c>
      <c r="E28" s="92" t="s">
        <v>27</v>
      </c>
      <c r="F28" s="92" t="s">
        <v>28</v>
      </c>
      <c r="G28" s="92" t="s">
        <v>29</v>
      </c>
      <c r="H28" s="92" t="s">
        <v>30</v>
      </c>
      <c r="I28" s="92" t="s">
        <v>31</v>
      </c>
      <c r="J28" s="92" t="s">
        <v>32</v>
      </c>
      <c r="K28" s="92" t="s">
        <v>33</v>
      </c>
      <c r="L28" s="92" t="s">
        <v>34</v>
      </c>
      <c r="M28" s="92" t="s">
        <v>35</v>
      </c>
      <c r="N28" s="92" t="s">
        <v>36</v>
      </c>
      <c r="O28" s="92" t="s">
        <v>37</v>
      </c>
      <c r="P28" s="92" t="s">
        <v>38</v>
      </c>
      <c r="Q28" s="92" t="s">
        <v>39</v>
      </c>
      <c r="R28" s="92" t="s">
        <v>40</v>
      </c>
      <c r="S28" s="92" t="s">
        <v>41</v>
      </c>
      <c r="T28" s="92" t="s">
        <v>42</v>
      </c>
      <c r="U28" s="92" t="s">
        <v>43</v>
      </c>
      <c r="V28" s="92" t="s">
        <v>44</v>
      </c>
      <c r="W28" s="92" t="s">
        <v>45</v>
      </c>
      <c r="X28" s="92" t="s">
        <v>46</v>
      </c>
      <c r="Y28" s="92" t="s">
        <v>47</v>
      </c>
      <c r="Z28" s="92" t="s">
        <v>48</v>
      </c>
      <c r="AA28" s="92" t="s">
        <v>49</v>
      </c>
      <c r="AB28" s="92" t="s">
        <v>50</v>
      </c>
      <c r="AC28" s="92" t="s">
        <v>51</v>
      </c>
      <c r="AD28" s="92" t="s">
        <v>52</v>
      </c>
      <c r="AE28" s="92" t="s">
        <v>53</v>
      </c>
      <c r="AF28" s="92" t="s">
        <v>54</v>
      </c>
      <c r="AG28" s="92" t="s">
        <v>55</v>
      </c>
      <c r="AH28" s="92" t="s">
        <v>56</v>
      </c>
      <c r="AI28" s="92" t="s">
        <v>57</v>
      </c>
      <c r="AJ28" s="92" t="s">
        <v>58</v>
      </c>
      <c r="AK28" s="92" t="s">
        <v>59</v>
      </c>
      <c r="AL28" s="92" t="s">
        <v>60</v>
      </c>
      <c r="AM28" s="92" t="s">
        <v>61</v>
      </c>
      <c r="AN28" s="92" t="s">
        <v>62</v>
      </c>
      <c r="AO28" s="92" t="s">
        <v>110</v>
      </c>
      <c r="AP28" s="92" t="s">
        <v>111</v>
      </c>
      <c r="AQ28" s="92" t="s">
        <v>112</v>
      </c>
      <c r="AR28" s="92" t="s">
        <v>113</v>
      </c>
      <c r="AS28" s="92" t="s">
        <v>114</v>
      </c>
      <c r="AT28" s="92" t="s">
        <v>115</v>
      </c>
      <c r="AU28" s="92" t="s">
        <v>116</v>
      </c>
      <c r="AV28" s="92" t="s">
        <v>117</v>
      </c>
      <c r="AW28" s="92" t="s">
        <v>118</v>
      </c>
      <c r="AX28" s="92" t="s">
        <v>119</v>
      </c>
      <c r="AY28" s="92" t="s">
        <v>120</v>
      </c>
      <c r="AZ28" s="92" t="s">
        <v>121</v>
      </c>
      <c r="BA28" s="92" t="s">
        <v>122</v>
      </c>
      <c r="BB28" s="92" t="s">
        <v>123</v>
      </c>
      <c r="BC28" s="189"/>
      <c r="BD28" s="5" t="s">
        <v>124</v>
      </c>
      <c r="BE28" s="5" t="s">
        <v>125</v>
      </c>
      <c r="BF28" s="187"/>
      <c r="BG28" s="3"/>
      <c r="BH28" s="4"/>
    </row>
    <row r="29" spans="1:60" ht="15" customHeight="1">
      <c r="A29" s="6" t="s">
        <v>20</v>
      </c>
      <c r="B29" s="7">
        <v>23.21</v>
      </c>
      <c r="C29" s="8">
        <v>532.57799999999997</v>
      </c>
      <c r="D29" s="8">
        <v>515.15</v>
      </c>
      <c r="E29" s="8">
        <v>499.70600000000002</v>
      </c>
      <c r="F29" s="8">
        <v>495.18800000000005</v>
      </c>
      <c r="G29" s="8">
        <v>478.70400000000001</v>
      </c>
      <c r="H29" s="8">
        <v>484.68400000000003</v>
      </c>
      <c r="I29" s="8">
        <v>489.43</v>
      </c>
      <c r="J29" s="8">
        <v>499.178</v>
      </c>
      <c r="K29" s="8">
        <v>503.17</v>
      </c>
      <c r="L29" s="8">
        <v>501</v>
      </c>
      <c r="M29" s="8">
        <v>489.85</v>
      </c>
      <c r="N29" s="8">
        <v>486.798</v>
      </c>
      <c r="O29" s="8">
        <v>512.82400000000007</v>
      </c>
      <c r="P29" s="8">
        <v>558.03</v>
      </c>
      <c r="Q29" s="8">
        <v>636.47400000000005</v>
      </c>
      <c r="R29" s="8">
        <v>660.15200000000004</v>
      </c>
      <c r="S29" s="8">
        <v>585.86</v>
      </c>
      <c r="T29" s="8">
        <v>575.67200000000003</v>
      </c>
      <c r="U29" s="8">
        <v>559.23400000000004</v>
      </c>
      <c r="V29" s="8">
        <v>541.28800000000001</v>
      </c>
      <c r="W29" s="8">
        <v>540.79399999999998</v>
      </c>
      <c r="X29" s="8">
        <v>537.82000000000005</v>
      </c>
      <c r="Y29" s="8">
        <v>537.23400000000004</v>
      </c>
      <c r="Z29" s="8">
        <v>553.88600000000008</v>
      </c>
      <c r="AA29" s="8">
        <v>549.62400000000002</v>
      </c>
      <c r="AB29" s="8">
        <v>554.41</v>
      </c>
      <c r="AC29" s="8">
        <v>578.48</v>
      </c>
      <c r="AD29" s="8">
        <v>610.74400000000003</v>
      </c>
      <c r="AE29" s="8">
        <v>611.35400000000004</v>
      </c>
      <c r="AF29" s="8">
        <v>601.10400000000004</v>
      </c>
      <c r="AG29" s="8">
        <v>611.23</v>
      </c>
      <c r="AH29" s="8">
        <v>619.43600000000004</v>
      </c>
      <c r="AI29" s="8">
        <v>631.83400000000006</v>
      </c>
      <c r="AJ29" s="8">
        <v>634.23800000000006</v>
      </c>
      <c r="AK29" s="8">
        <v>630.37</v>
      </c>
      <c r="AL29" s="8">
        <v>634.65800000000002</v>
      </c>
      <c r="AM29" s="8">
        <v>635.31799999999998</v>
      </c>
      <c r="AN29" s="8">
        <v>640.03399999999999</v>
      </c>
      <c r="AO29" s="8">
        <v>633.98599999999999</v>
      </c>
      <c r="AP29" s="8">
        <v>614.55399999999997</v>
      </c>
      <c r="AQ29" s="8">
        <v>601.32600000000002</v>
      </c>
      <c r="AR29" s="8">
        <v>582.41600000000005</v>
      </c>
      <c r="AS29" s="8">
        <v>579.49800000000005</v>
      </c>
      <c r="AT29" s="8">
        <v>552.24200000000008</v>
      </c>
      <c r="AU29" s="8">
        <v>521.01200000000006</v>
      </c>
      <c r="AV29" s="8">
        <v>514.66600000000005</v>
      </c>
      <c r="AW29" s="8">
        <v>487.09200000000004</v>
      </c>
      <c r="AX29" s="8">
        <v>486.28200000000004</v>
      </c>
      <c r="AY29" s="8">
        <v>515.31400000000008</v>
      </c>
      <c r="AZ29" s="8">
        <v>523.71400000000006</v>
      </c>
      <c r="BA29" s="8">
        <v>530.92999999999995</v>
      </c>
      <c r="BB29" s="8">
        <v>521.95600000000002</v>
      </c>
      <c r="BC29" s="192"/>
      <c r="BD29" s="20">
        <v>-1.6902416514418182E-2</v>
      </c>
      <c r="BE29" s="20">
        <v>-6.5331996275338505E-2</v>
      </c>
      <c r="BF29" s="187"/>
      <c r="BG29" s="63">
        <f>AVERAGE(C29:BB29)</f>
        <v>557.35626923076916</v>
      </c>
      <c r="BH29" s="6" t="s">
        <v>20</v>
      </c>
    </row>
    <row r="30" spans="1:60" ht="15" customHeight="1">
      <c r="A30" s="6" t="s">
        <v>13</v>
      </c>
      <c r="B30" s="7">
        <v>52.3</v>
      </c>
      <c r="C30" s="8">
        <v>824.8</v>
      </c>
      <c r="D30" s="8">
        <v>743.48</v>
      </c>
      <c r="E30" s="8">
        <v>684.39</v>
      </c>
      <c r="F30" s="8">
        <v>632.95000000000005</v>
      </c>
      <c r="G30" s="8">
        <v>589.54999999999995</v>
      </c>
      <c r="H30" s="8">
        <v>578.11</v>
      </c>
      <c r="I30" s="8">
        <v>582.51499999999999</v>
      </c>
      <c r="J30" s="8">
        <v>585.35</v>
      </c>
      <c r="K30" s="8">
        <v>557.22</v>
      </c>
      <c r="L30" s="8">
        <v>535.41</v>
      </c>
      <c r="M30" s="8">
        <v>513.30999999999995</v>
      </c>
      <c r="N30" s="8">
        <v>504.33</v>
      </c>
      <c r="O30" s="8">
        <v>486.96</v>
      </c>
      <c r="P30" s="8">
        <v>478.39</v>
      </c>
      <c r="Q30" s="8">
        <v>486.45</v>
      </c>
      <c r="R30" s="8">
        <v>481.6</v>
      </c>
      <c r="S30" s="8">
        <v>484.59</v>
      </c>
      <c r="T30" s="8">
        <v>485.75</v>
      </c>
      <c r="U30" s="8">
        <v>498.23</v>
      </c>
      <c r="V30" s="8">
        <v>502.96</v>
      </c>
      <c r="W30" s="8">
        <v>501.04</v>
      </c>
      <c r="X30" s="8">
        <v>503.45</v>
      </c>
      <c r="Y30" s="8">
        <v>500.18</v>
      </c>
      <c r="Z30" s="8">
        <v>532.66</v>
      </c>
      <c r="AA30" s="8">
        <v>537.19000000000005</v>
      </c>
      <c r="AB30" s="8">
        <v>593.04</v>
      </c>
      <c r="AC30" s="8">
        <v>629.32000000000005</v>
      </c>
      <c r="AD30" s="8">
        <v>629.32000000000005</v>
      </c>
      <c r="AE30" s="8">
        <v>624.29999999999995</v>
      </c>
      <c r="AF30" s="8">
        <v>629</v>
      </c>
      <c r="AG30" s="8">
        <v>630.17999999999995</v>
      </c>
      <c r="AH30" s="8">
        <v>643.85</v>
      </c>
      <c r="AI30" s="8">
        <v>673.39</v>
      </c>
      <c r="AJ30" s="8">
        <v>673.39</v>
      </c>
      <c r="AK30" s="8">
        <v>759.44</v>
      </c>
      <c r="AL30" s="8">
        <v>758.58</v>
      </c>
      <c r="AM30" s="8">
        <v>749.39</v>
      </c>
      <c r="AN30" s="8">
        <v>694.35</v>
      </c>
      <c r="AO30" s="8">
        <v>682.61</v>
      </c>
      <c r="AP30" s="8">
        <v>682.92</v>
      </c>
      <c r="AQ30" s="8">
        <v>681.4</v>
      </c>
      <c r="AR30" s="8">
        <v>638.74</v>
      </c>
      <c r="AS30" s="8">
        <v>681.68</v>
      </c>
      <c r="AT30" s="8">
        <v>642.58000000000004</v>
      </c>
      <c r="AU30" s="8">
        <v>631.16999999999996</v>
      </c>
      <c r="AV30" s="8">
        <v>620.57000000000005</v>
      </c>
      <c r="AW30" s="8">
        <v>611.25</v>
      </c>
      <c r="AX30" s="8">
        <v>609.35</v>
      </c>
      <c r="AY30" s="8">
        <v>618.09</v>
      </c>
      <c r="AZ30" s="8">
        <v>604.79999999999995</v>
      </c>
      <c r="BA30" s="8">
        <v>611.26</v>
      </c>
      <c r="BB30" s="8">
        <v>621.52</v>
      </c>
      <c r="BC30" s="192"/>
      <c r="BD30" s="20">
        <v>1.6785001472368534E-2</v>
      </c>
      <c r="BE30" s="20">
        <v>-0.2918442221361347</v>
      </c>
      <c r="BF30" s="187"/>
      <c r="BG30" s="63">
        <f t="shared" ref="BG30:BG37" si="1">AVERAGE(C30:BB30)</f>
        <v>604.54528846153835</v>
      </c>
      <c r="BH30" s="6" t="s">
        <v>13</v>
      </c>
    </row>
    <row r="31" spans="1:60" ht="15" customHeight="1">
      <c r="A31" s="6" t="s">
        <v>21</v>
      </c>
      <c r="B31" s="7">
        <v>19.37</v>
      </c>
      <c r="C31" s="8">
        <v>726.43</v>
      </c>
      <c r="D31" s="8">
        <v>602.02</v>
      </c>
      <c r="E31" s="8">
        <v>585.23</v>
      </c>
      <c r="F31" s="8">
        <v>581.88</v>
      </c>
      <c r="G31" s="8">
        <v>581.88</v>
      </c>
      <c r="H31" s="8">
        <v>574.88</v>
      </c>
      <c r="I31" s="8">
        <v>573.01</v>
      </c>
      <c r="J31" s="8">
        <v>565.35</v>
      </c>
      <c r="K31" s="8">
        <v>566.87</v>
      </c>
      <c r="L31" s="8">
        <v>551.67999999999995</v>
      </c>
      <c r="M31" s="8">
        <v>573.15</v>
      </c>
      <c r="N31" s="8">
        <v>576.58000000000004</v>
      </c>
      <c r="O31" s="8">
        <v>597.63</v>
      </c>
      <c r="P31" s="8">
        <v>713.65</v>
      </c>
      <c r="Q31" s="8">
        <v>721.63</v>
      </c>
      <c r="R31" s="8">
        <v>721.63</v>
      </c>
      <c r="S31" s="8">
        <v>647.33000000000004</v>
      </c>
      <c r="T31" s="8">
        <v>646.13</v>
      </c>
      <c r="U31" s="8">
        <v>646.13</v>
      </c>
      <c r="V31" s="8">
        <v>632.97</v>
      </c>
      <c r="W31" s="8">
        <v>646.36</v>
      </c>
      <c r="X31" s="8">
        <v>674.05</v>
      </c>
      <c r="Y31" s="8">
        <v>673.71</v>
      </c>
      <c r="Z31" s="8">
        <v>673.71</v>
      </c>
      <c r="AA31" s="8">
        <v>654.32000000000005</v>
      </c>
      <c r="AB31" s="8">
        <v>654.32000000000005</v>
      </c>
      <c r="AC31" s="8">
        <v>654.44000000000005</v>
      </c>
      <c r="AD31" s="8">
        <v>623.23</v>
      </c>
      <c r="AE31" s="8">
        <v>661.12</v>
      </c>
      <c r="AF31" s="8">
        <v>667.25</v>
      </c>
      <c r="AG31" s="8">
        <v>667.25</v>
      </c>
      <c r="AH31" s="8">
        <v>667.25</v>
      </c>
      <c r="AI31" s="8">
        <v>667.25</v>
      </c>
      <c r="AJ31" s="8">
        <v>667.25</v>
      </c>
      <c r="AK31" s="8">
        <v>673.76</v>
      </c>
      <c r="AL31" s="8">
        <v>674.46</v>
      </c>
      <c r="AM31" s="8">
        <v>675.81</v>
      </c>
      <c r="AN31" s="8">
        <v>715.21</v>
      </c>
      <c r="AO31" s="8">
        <v>715.21</v>
      </c>
      <c r="AP31" s="8">
        <v>732.18</v>
      </c>
      <c r="AQ31" s="8">
        <v>730.5</v>
      </c>
      <c r="AR31" s="8">
        <v>736.84</v>
      </c>
      <c r="AS31" s="8">
        <v>738.1</v>
      </c>
      <c r="AT31" s="8">
        <v>737.32</v>
      </c>
      <c r="AU31" s="8">
        <v>727.26</v>
      </c>
      <c r="AV31" s="8">
        <v>715.72</v>
      </c>
      <c r="AW31" s="8">
        <v>715.01</v>
      </c>
      <c r="AX31" s="8">
        <v>702.28</v>
      </c>
      <c r="AY31" s="8">
        <v>696.31</v>
      </c>
      <c r="AZ31" s="8">
        <v>748.38</v>
      </c>
      <c r="BA31" s="8">
        <v>748.38</v>
      </c>
      <c r="BB31" s="8">
        <v>748.38</v>
      </c>
      <c r="BC31" s="192"/>
      <c r="BD31" s="20">
        <v>0</v>
      </c>
      <c r="BE31" s="20">
        <v>3.0216263094861074E-2</v>
      </c>
      <c r="BF31" s="187"/>
      <c r="BG31" s="63">
        <f t="shared" si="1"/>
        <v>664.78230769230731</v>
      </c>
      <c r="BH31" s="6" t="s">
        <v>21</v>
      </c>
    </row>
    <row r="32" spans="1:60" ht="15" customHeight="1">
      <c r="A32" s="6" t="s">
        <v>22</v>
      </c>
      <c r="B32" s="7">
        <v>0.93</v>
      </c>
      <c r="C32" s="8">
        <v>737.42930000000001</v>
      </c>
      <c r="D32" s="8">
        <v>746.03449999999998</v>
      </c>
      <c r="E32" s="8">
        <v>745.96019999999999</v>
      </c>
      <c r="F32" s="8">
        <v>745.79309999999998</v>
      </c>
      <c r="G32" s="8">
        <v>754.48680000000002</v>
      </c>
      <c r="H32" s="8">
        <v>795.98900000000003</v>
      </c>
      <c r="I32" s="8">
        <v>823.42700000000002</v>
      </c>
      <c r="J32" s="8">
        <v>809.21840000000009</v>
      </c>
      <c r="K32" s="8">
        <v>781.27719999999999</v>
      </c>
      <c r="L32" s="8">
        <v>748.10490000000004</v>
      </c>
      <c r="M32" s="8">
        <v>711.02170000000001</v>
      </c>
      <c r="N32" s="8">
        <v>707.12340000000006</v>
      </c>
      <c r="O32" s="8">
        <v>710.15750000000003</v>
      </c>
      <c r="P32" s="8">
        <v>696.18060000000003</v>
      </c>
      <c r="Q32" s="8">
        <v>673.24380000000008</v>
      </c>
      <c r="R32" s="8">
        <v>669.90629999999999</v>
      </c>
      <c r="S32" s="8">
        <v>650.96090000000004</v>
      </c>
      <c r="T32" s="8">
        <v>618.57720000000006</v>
      </c>
      <c r="U32" s="8">
        <v>592.91090000000008</v>
      </c>
      <c r="V32" s="8">
        <v>559.94439999999997</v>
      </c>
      <c r="W32" s="8">
        <v>551.30430000000001</v>
      </c>
      <c r="X32" s="8">
        <v>551.30430000000001</v>
      </c>
      <c r="Y32" s="8">
        <v>565.2174</v>
      </c>
      <c r="Z32" s="8">
        <v>532.06820000000005</v>
      </c>
      <c r="AA32" s="8">
        <v>518.26089999999999</v>
      </c>
      <c r="AB32" s="8">
        <v>518.26089999999999</v>
      </c>
      <c r="AC32" s="8">
        <v>509.5652</v>
      </c>
      <c r="AD32" s="8">
        <v>495.65220000000005</v>
      </c>
      <c r="AE32" s="8">
        <v>490.4348</v>
      </c>
      <c r="AF32" s="8">
        <v>490.4348</v>
      </c>
      <c r="AG32" s="8">
        <v>434.71780000000001</v>
      </c>
      <c r="AH32" s="8">
        <v>434.1678</v>
      </c>
      <c r="AI32" s="8">
        <v>442.78520000000003</v>
      </c>
      <c r="AJ32" s="8">
        <v>461.79410000000001</v>
      </c>
      <c r="AK32" s="8">
        <v>489.36490000000003</v>
      </c>
      <c r="AL32" s="8">
        <v>494.53410000000002</v>
      </c>
      <c r="AM32" s="8">
        <v>501.35060000000004</v>
      </c>
      <c r="AN32" s="8">
        <v>501.25130000000001</v>
      </c>
      <c r="AO32" s="8">
        <v>509.80980000000005</v>
      </c>
      <c r="AP32" s="8">
        <v>509.7971</v>
      </c>
      <c r="AQ32" s="8">
        <v>506.32910000000004</v>
      </c>
      <c r="AR32" s="8">
        <v>497.65910000000002</v>
      </c>
      <c r="AS32" s="8">
        <v>497.67140000000001</v>
      </c>
      <c r="AT32" s="8">
        <v>497.30180000000001</v>
      </c>
      <c r="AU32" s="8">
        <v>493.36</v>
      </c>
      <c r="AV32" s="8">
        <v>488.14260000000002</v>
      </c>
      <c r="AW32" s="8">
        <v>488.0582</v>
      </c>
      <c r="AX32" s="8">
        <v>512.12340000000006</v>
      </c>
      <c r="AY32" s="8">
        <v>544.91539999999998</v>
      </c>
      <c r="AZ32" s="8">
        <v>608.89120000000003</v>
      </c>
      <c r="BA32" s="8">
        <v>624.45940000000007</v>
      </c>
      <c r="BB32" s="8">
        <v>624.39769999999999</v>
      </c>
      <c r="BC32" s="192"/>
      <c r="BD32" s="20">
        <v>-9.8805462773219715E-5</v>
      </c>
      <c r="BE32" s="20">
        <v>-0.16333627989050445</v>
      </c>
      <c r="BF32" s="187"/>
      <c r="BG32" s="63">
        <f t="shared" si="1"/>
        <v>589.67561730769239</v>
      </c>
      <c r="BH32" s="6" t="s">
        <v>22</v>
      </c>
    </row>
    <row r="33" spans="1:60" ht="15" customHeight="1">
      <c r="A33" s="6" t="s">
        <v>23</v>
      </c>
      <c r="B33" s="7">
        <v>0.26</v>
      </c>
      <c r="C33" s="8">
        <v>634.64949999999999</v>
      </c>
      <c r="D33" s="8">
        <v>637.74840000000006</v>
      </c>
      <c r="E33" s="8">
        <v>615.36700000000008</v>
      </c>
      <c r="F33" s="8">
        <v>603.16680000000008</v>
      </c>
      <c r="G33" s="8">
        <v>546.89880000000005</v>
      </c>
      <c r="H33" s="8">
        <v>535.01300000000003</v>
      </c>
      <c r="I33" s="8">
        <v>531.86440000000005</v>
      </c>
      <c r="J33" s="8">
        <v>550.08150000000001</v>
      </c>
      <c r="K33" s="8">
        <v>526.45620000000008</v>
      </c>
      <c r="L33" s="8">
        <v>510.12060000000002</v>
      </c>
      <c r="M33" s="8">
        <v>511.70450000000005</v>
      </c>
      <c r="N33" s="8">
        <v>511.32749999999999</v>
      </c>
      <c r="O33" s="8">
        <v>521.24160000000006</v>
      </c>
      <c r="P33" s="8">
        <v>527.4239</v>
      </c>
      <c r="Q33" s="8">
        <v>536.50830000000008</v>
      </c>
      <c r="R33" s="8">
        <v>524.16880000000003</v>
      </c>
      <c r="S33" s="8">
        <v>530.22329999999999</v>
      </c>
      <c r="T33" s="8">
        <v>527.30939999999998</v>
      </c>
      <c r="U33" s="8">
        <v>524.72969999999998</v>
      </c>
      <c r="V33" s="8">
        <v>498.03390000000002</v>
      </c>
      <c r="W33" s="8">
        <v>519.10210000000006</v>
      </c>
      <c r="X33" s="8">
        <v>509.24010000000004</v>
      </c>
      <c r="Y33" s="8">
        <v>478.0548</v>
      </c>
      <c r="Z33" s="8">
        <v>479.06420000000003</v>
      </c>
      <c r="AA33" s="8">
        <v>490.97900000000004</v>
      </c>
      <c r="AB33" s="8">
        <v>481.93280000000004</v>
      </c>
      <c r="AC33" s="8">
        <v>488.22140000000002</v>
      </c>
      <c r="AD33" s="8">
        <v>486.74330000000003</v>
      </c>
      <c r="AE33" s="8">
        <v>508.63350000000003</v>
      </c>
      <c r="AF33" s="8">
        <v>553.1961</v>
      </c>
      <c r="AG33" s="8">
        <v>549.7088</v>
      </c>
      <c r="AH33" s="8">
        <v>562.00430000000006</v>
      </c>
      <c r="AI33" s="8">
        <v>558.49170000000004</v>
      </c>
      <c r="AJ33" s="8">
        <v>542.61080000000004</v>
      </c>
      <c r="AK33" s="8">
        <v>568.76890000000003</v>
      </c>
      <c r="AL33" s="8">
        <v>559.16420000000005</v>
      </c>
      <c r="AM33" s="8">
        <v>564.79840000000002</v>
      </c>
      <c r="AN33" s="8">
        <v>587.25400000000002</v>
      </c>
      <c r="AO33" s="8">
        <v>612.75210000000004</v>
      </c>
      <c r="AP33" s="8">
        <v>586.58000000000004</v>
      </c>
      <c r="AQ33" s="8">
        <v>594.46199999999999</v>
      </c>
      <c r="AR33" s="8">
        <v>603.37959999999998</v>
      </c>
      <c r="AS33" s="8">
        <v>570.1164</v>
      </c>
      <c r="AT33" s="8">
        <v>591.8066</v>
      </c>
      <c r="AU33" s="8">
        <v>579.89269999999999</v>
      </c>
      <c r="AV33" s="8">
        <v>583.72919999999999</v>
      </c>
      <c r="AW33" s="8">
        <v>568.51240000000007</v>
      </c>
      <c r="AX33" s="8">
        <v>570.08240000000001</v>
      </c>
      <c r="AY33" s="8">
        <v>542.79820000000007</v>
      </c>
      <c r="AZ33" s="8">
        <v>551.09069999999997</v>
      </c>
      <c r="BA33" s="8">
        <v>527.76010000000008</v>
      </c>
      <c r="BB33" s="8">
        <v>564.32569999999998</v>
      </c>
      <c r="BC33" s="192"/>
      <c r="BD33" s="20">
        <v>6.9284510140118397E-2</v>
      </c>
      <c r="BE33" s="20">
        <v>-0.17824595901959589</v>
      </c>
      <c r="BF33" s="187"/>
      <c r="BG33" s="63">
        <f t="shared" si="1"/>
        <v>546.90949230769229</v>
      </c>
      <c r="BH33" s="6" t="s">
        <v>23</v>
      </c>
    </row>
    <row r="34" spans="1:60" ht="15" customHeight="1">
      <c r="A34" s="6" t="s">
        <v>24</v>
      </c>
      <c r="B34" s="7">
        <v>3.64</v>
      </c>
      <c r="C34" s="8">
        <v>618</v>
      </c>
      <c r="D34" s="8">
        <v>610</v>
      </c>
      <c r="E34" s="8">
        <v>580</v>
      </c>
      <c r="F34" s="8">
        <v>570</v>
      </c>
      <c r="G34" s="8">
        <v>556</v>
      </c>
      <c r="H34" s="8">
        <v>520</v>
      </c>
      <c r="I34" s="8">
        <v>486</v>
      </c>
      <c r="J34" s="8">
        <v>467</v>
      </c>
      <c r="K34" s="8">
        <v>463</v>
      </c>
      <c r="L34" s="8">
        <v>439</v>
      </c>
      <c r="M34" s="8">
        <v>433</v>
      </c>
      <c r="N34" s="8">
        <v>385</v>
      </c>
      <c r="O34" s="8">
        <v>385</v>
      </c>
      <c r="P34" s="8">
        <v>389</v>
      </c>
      <c r="Q34" s="8">
        <v>386</v>
      </c>
      <c r="R34" s="8">
        <v>357</v>
      </c>
      <c r="S34" s="8">
        <v>357</v>
      </c>
      <c r="T34" s="8">
        <v>357</v>
      </c>
      <c r="U34" s="8">
        <v>345</v>
      </c>
      <c r="V34" s="8">
        <v>350</v>
      </c>
      <c r="W34" s="8">
        <v>386</v>
      </c>
      <c r="X34" s="8">
        <v>381</v>
      </c>
      <c r="Y34" s="8">
        <v>385</v>
      </c>
      <c r="Z34" s="8">
        <v>385</v>
      </c>
      <c r="AA34" s="8">
        <v>385</v>
      </c>
      <c r="AB34" s="8">
        <v>385</v>
      </c>
      <c r="AC34" s="8">
        <v>393</v>
      </c>
      <c r="AD34" s="8">
        <v>393</v>
      </c>
      <c r="AE34" s="8">
        <v>393</v>
      </c>
      <c r="AF34" s="8">
        <v>398</v>
      </c>
      <c r="AG34" s="8">
        <v>394</v>
      </c>
      <c r="AH34" s="8">
        <v>394</v>
      </c>
      <c r="AI34" s="8">
        <v>394</v>
      </c>
      <c r="AJ34" s="8">
        <v>390</v>
      </c>
      <c r="AK34" s="8">
        <v>426</v>
      </c>
      <c r="AL34" s="8">
        <v>450</v>
      </c>
      <c r="AM34" s="8">
        <v>460</v>
      </c>
      <c r="AN34" s="8">
        <v>476</v>
      </c>
      <c r="AO34" s="8">
        <v>480</v>
      </c>
      <c r="AP34" s="8">
        <v>480</v>
      </c>
      <c r="AQ34" s="8">
        <v>480</v>
      </c>
      <c r="AR34" s="8">
        <v>476</v>
      </c>
      <c r="AS34" s="8">
        <v>456</v>
      </c>
      <c r="AT34" s="8">
        <v>454</v>
      </c>
      <c r="AU34" s="8">
        <v>447</v>
      </c>
      <c r="AV34" s="8">
        <v>447</v>
      </c>
      <c r="AW34" s="8">
        <v>439</v>
      </c>
      <c r="AX34" s="8">
        <v>449</v>
      </c>
      <c r="AY34" s="8">
        <v>449</v>
      </c>
      <c r="AZ34" s="8">
        <v>445</v>
      </c>
      <c r="BA34" s="8">
        <v>443</v>
      </c>
      <c r="BB34" s="8">
        <v>443</v>
      </c>
      <c r="BC34" s="192"/>
      <c r="BD34" s="20">
        <v>0</v>
      </c>
      <c r="BE34" s="20">
        <v>-0.29233226837060705</v>
      </c>
      <c r="BF34" s="187"/>
      <c r="BG34" s="63">
        <f t="shared" si="1"/>
        <v>436.71153846153845</v>
      </c>
      <c r="BH34" s="6" t="s">
        <v>24</v>
      </c>
    </row>
    <row r="35" spans="1:60" ht="15" customHeight="1">
      <c r="A35" s="6" t="s">
        <v>7</v>
      </c>
      <c r="B35" s="7">
        <v>0.26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192"/>
      <c r="BD35" s="20"/>
      <c r="BE35" s="20"/>
      <c r="BF35" s="187"/>
      <c r="BG35" s="63"/>
      <c r="BH35" s="6" t="s">
        <v>7</v>
      </c>
    </row>
    <row r="36" spans="1:60" ht="15" customHeight="1">
      <c r="A36" s="6" t="s">
        <v>8</v>
      </c>
      <c r="B36" s="7">
        <v>0.03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192"/>
      <c r="BD36" s="20"/>
      <c r="BE36" s="20"/>
      <c r="BF36" s="187"/>
      <c r="BG36" s="63"/>
      <c r="BH36" s="6" t="s">
        <v>8</v>
      </c>
    </row>
    <row r="37" spans="1:60" ht="15" customHeight="1">
      <c r="A37" s="6" t="s">
        <v>3</v>
      </c>
      <c r="B37" s="24"/>
      <c r="C37" s="8">
        <v>728.80820000000006</v>
      </c>
      <c r="D37" s="8">
        <v>657.72530000000006</v>
      </c>
      <c r="E37" s="8">
        <v>618.72050000000002</v>
      </c>
      <c r="F37" s="8">
        <v>589.63819999999998</v>
      </c>
      <c r="G37" s="8">
        <v>562.46019999999999</v>
      </c>
      <c r="H37" s="8">
        <v>555.53370000000007</v>
      </c>
      <c r="I37" s="8">
        <v>557.59220000000005</v>
      </c>
      <c r="J37" s="8">
        <v>559.08159999999998</v>
      </c>
      <c r="K37" s="8">
        <v>545.08310000000006</v>
      </c>
      <c r="L37" s="8">
        <v>528.95920000000001</v>
      </c>
      <c r="M37" s="8">
        <v>518.38189999999997</v>
      </c>
      <c r="N37" s="8">
        <v>511.83800000000002</v>
      </c>
      <c r="O37" s="8">
        <v>512.92860000000007</v>
      </c>
      <c r="P37" s="8">
        <v>541.52650000000006</v>
      </c>
      <c r="Q37" s="8">
        <v>565.2645</v>
      </c>
      <c r="R37" s="8">
        <v>567.11020000000008</v>
      </c>
      <c r="S37" s="8">
        <v>536.79050000000007</v>
      </c>
      <c r="T37" s="8">
        <v>534.48469999999998</v>
      </c>
      <c r="U37" s="8">
        <v>536.52020000000005</v>
      </c>
      <c r="V37" s="8">
        <v>532.07270000000005</v>
      </c>
      <c r="W37" s="8">
        <v>534.84040000000005</v>
      </c>
      <c r="X37" s="8">
        <v>540.58310000000006</v>
      </c>
      <c r="Y37" s="8">
        <v>538.85990000000004</v>
      </c>
      <c r="Z37" s="8">
        <v>559.46600000000001</v>
      </c>
      <c r="AA37" s="8">
        <v>556.9855</v>
      </c>
      <c r="AB37" s="8">
        <v>587.37049999999999</v>
      </c>
      <c r="AC37" s="8">
        <v>612.25369999999998</v>
      </c>
      <c r="AD37" s="8">
        <v>613.56730000000005</v>
      </c>
      <c r="AE37" s="8">
        <v>618.44529999999997</v>
      </c>
      <c r="AF37" s="8">
        <v>620.01420000000007</v>
      </c>
      <c r="AG37" s="8">
        <v>622.31540000000007</v>
      </c>
      <c r="AH37" s="8">
        <v>631.42270000000008</v>
      </c>
      <c r="AI37" s="8">
        <v>649.87420000000009</v>
      </c>
      <c r="AJ37" s="8">
        <v>650.42360000000008</v>
      </c>
      <c r="AK37" s="8">
        <v>697.5625</v>
      </c>
      <c r="AL37" s="8">
        <v>699.14490000000001</v>
      </c>
      <c r="AM37" s="8">
        <v>695.18370000000004</v>
      </c>
      <c r="AN37" s="8">
        <v>675.70760000000007</v>
      </c>
      <c r="AO37" s="8">
        <v>668.43420000000003</v>
      </c>
      <c r="AP37" s="8">
        <v>667.30180000000007</v>
      </c>
      <c r="AQ37" s="8">
        <v>663.08720000000005</v>
      </c>
      <c r="AR37" s="8">
        <v>637.3374</v>
      </c>
      <c r="AS37" s="8">
        <v>658.60910000000001</v>
      </c>
      <c r="AT37" s="8">
        <v>631.58440000000007</v>
      </c>
      <c r="AU37" s="8">
        <v>616.05240000000003</v>
      </c>
      <c r="AV37" s="8">
        <v>606.73480000000006</v>
      </c>
      <c r="AW37" s="8">
        <v>594.95730000000003</v>
      </c>
      <c r="AX37" s="8">
        <v>591.89280000000008</v>
      </c>
      <c r="AY37" s="8">
        <v>602.30999999999995</v>
      </c>
      <c r="AZ37" s="8">
        <v>607.88200000000006</v>
      </c>
      <c r="BA37" s="8">
        <v>612.9615</v>
      </c>
      <c r="BB37" s="8">
        <v>616.34890000000007</v>
      </c>
      <c r="BC37" s="192"/>
      <c r="BD37" s="20">
        <v>5.5262850929464098E-3</v>
      </c>
      <c r="BE37" s="20">
        <v>-0.19227198105954027</v>
      </c>
      <c r="BF37" s="187"/>
      <c r="BG37" s="63">
        <f t="shared" si="1"/>
        <v>598.84681346153877</v>
      </c>
      <c r="BH37" s="6" t="s">
        <v>3</v>
      </c>
    </row>
    <row r="38" spans="1:60" ht="7.5" customHeight="1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93"/>
      <c r="BE38" s="193"/>
      <c r="BF38" s="187"/>
    </row>
    <row r="39" spans="1:60" ht="15" customHeight="1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94"/>
      <c r="BE39" s="194"/>
      <c r="BF39" s="187"/>
    </row>
    <row r="40" spans="1:60" ht="15" customHeight="1">
      <c r="A40" s="426" t="s">
        <v>67</v>
      </c>
      <c r="B40" s="427"/>
      <c r="C40" s="42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428" t="s">
        <v>201</v>
      </c>
      <c r="Y40" s="429"/>
      <c r="Z40" s="429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94"/>
      <c r="BE40" s="194"/>
      <c r="BF40" s="187"/>
    </row>
    <row r="41" spans="1:60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</row>
  </sheetData>
  <mergeCells count="6">
    <mergeCell ref="A40:C40"/>
    <mergeCell ref="X40:Z40"/>
    <mergeCell ref="A1:E1"/>
    <mergeCell ref="K1:Q2"/>
    <mergeCell ref="A5:F5"/>
    <mergeCell ref="A25:F25"/>
  </mergeCells>
  <phoneticPr fontId="1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indexed="10"/>
    <pageSetUpPr fitToPage="1"/>
  </sheetPr>
  <dimension ref="A1:CI367"/>
  <sheetViews>
    <sheetView tabSelected="1" topLeftCell="A4" zoomScale="75" zoomScaleNormal="75" workbookViewId="0">
      <selection activeCell="AC38" sqref="AC38"/>
    </sheetView>
  </sheetViews>
  <sheetFormatPr defaultRowHeight="12.75"/>
  <cols>
    <col min="1" max="1" width="4.7109375" customWidth="1"/>
    <col min="2" max="2" width="10.5703125" customWidth="1"/>
    <col min="3" max="3" width="4.85546875" customWidth="1"/>
    <col min="4" max="5" width="10.140625" bestFit="1" customWidth="1"/>
    <col min="63" max="63" width="10" bestFit="1" customWidth="1"/>
    <col min="64" max="72" width="9.42578125" bestFit="1" customWidth="1"/>
    <col min="73" max="73" width="9.28515625" bestFit="1" customWidth="1"/>
  </cols>
  <sheetData>
    <row r="1" spans="1:87">
      <c r="B1" t="s">
        <v>164</v>
      </c>
      <c r="BM1" s="283" t="s">
        <v>197</v>
      </c>
      <c r="BN1" s="283" t="s">
        <v>198</v>
      </c>
      <c r="BO1" s="283" t="s">
        <v>19</v>
      </c>
      <c r="BP1" s="283" t="s">
        <v>17</v>
      </c>
      <c r="BQ1" s="283" t="s">
        <v>14</v>
      </c>
      <c r="BR1" s="283" t="s">
        <v>8</v>
      </c>
      <c r="BS1" s="283" t="s">
        <v>21</v>
      </c>
      <c r="BT1" s="283" t="s">
        <v>4</v>
      </c>
      <c r="BU1" t="s">
        <v>184</v>
      </c>
      <c r="BV1" t="s">
        <v>196</v>
      </c>
    </row>
    <row r="2" spans="1:87">
      <c r="D2" t="s">
        <v>165</v>
      </c>
      <c r="E2" t="s">
        <v>166</v>
      </c>
      <c r="F2" t="s">
        <v>167</v>
      </c>
      <c r="I2" s="215">
        <v>1</v>
      </c>
      <c r="J2" s="215">
        <f>+I2+1</f>
        <v>2</v>
      </c>
      <c r="K2" s="215">
        <f t="shared" ref="K2:BI2" si="0">+J2+1</f>
        <v>3</v>
      </c>
      <c r="L2">
        <f t="shared" si="0"/>
        <v>4</v>
      </c>
      <c r="M2">
        <f t="shared" si="0"/>
        <v>5</v>
      </c>
      <c r="N2">
        <f t="shared" si="0"/>
        <v>6</v>
      </c>
      <c r="O2">
        <f t="shared" si="0"/>
        <v>7</v>
      </c>
      <c r="P2">
        <f t="shared" si="0"/>
        <v>8</v>
      </c>
      <c r="Q2">
        <f t="shared" si="0"/>
        <v>9</v>
      </c>
      <c r="R2">
        <f t="shared" si="0"/>
        <v>10</v>
      </c>
      <c r="S2">
        <f t="shared" si="0"/>
        <v>11</v>
      </c>
      <c r="T2">
        <f t="shared" si="0"/>
        <v>12</v>
      </c>
      <c r="U2">
        <f t="shared" si="0"/>
        <v>13</v>
      </c>
      <c r="V2">
        <f t="shared" si="0"/>
        <v>14</v>
      </c>
      <c r="W2">
        <f t="shared" si="0"/>
        <v>15</v>
      </c>
      <c r="X2">
        <f t="shared" si="0"/>
        <v>16</v>
      </c>
      <c r="Y2">
        <f t="shared" si="0"/>
        <v>17</v>
      </c>
      <c r="Z2">
        <f t="shared" si="0"/>
        <v>18</v>
      </c>
      <c r="AA2">
        <f t="shared" si="0"/>
        <v>19</v>
      </c>
      <c r="AB2">
        <f t="shared" si="0"/>
        <v>20</v>
      </c>
      <c r="AC2">
        <f t="shared" si="0"/>
        <v>21</v>
      </c>
      <c r="AD2">
        <f t="shared" si="0"/>
        <v>22</v>
      </c>
      <c r="AE2">
        <f t="shared" si="0"/>
        <v>23</v>
      </c>
      <c r="AF2">
        <f t="shared" si="0"/>
        <v>24</v>
      </c>
      <c r="AG2">
        <f t="shared" si="0"/>
        <v>25</v>
      </c>
      <c r="AH2">
        <f t="shared" si="0"/>
        <v>26</v>
      </c>
      <c r="AI2">
        <f t="shared" si="0"/>
        <v>27</v>
      </c>
      <c r="AJ2">
        <f t="shared" si="0"/>
        <v>28</v>
      </c>
      <c r="AK2">
        <f t="shared" si="0"/>
        <v>29</v>
      </c>
      <c r="AL2">
        <f t="shared" si="0"/>
        <v>30</v>
      </c>
      <c r="AM2">
        <f t="shared" si="0"/>
        <v>31</v>
      </c>
      <c r="AN2">
        <f t="shared" si="0"/>
        <v>32</v>
      </c>
      <c r="AO2">
        <f t="shared" si="0"/>
        <v>33</v>
      </c>
      <c r="AP2">
        <f t="shared" si="0"/>
        <v>34</v>
      </c>
      <c r="AQ2">
        <f t="shared" si="0"/>
        <v>35</v>
      </c>
      <c r="AR2">
        <f t="shared" si="0"/>
        <v>36</v>
      </c>
      <c r="AS2">
        <f t="shared" si="0"/>
        <v>37</v>
      </c>
      <c r="AT2">
        <f t="shared" si="0"/>
        <v>38</v>
      </c>
      <c r="AU2">
        <f t="shared" si="0"/>
        <v>39</v>
      </c>
      <c r="AV2">
        <f t="shared" si="0"/>
        <v>40</v>
      </c>
      <c r="AW2">
        <f t="shared" si="0"/>
        <v>41</v>
      </c>
      <c r="AX2">
        <f t="shared" si="0"/>
        <v>42</v>
      </c>
      <c r="AY2">
        <f t="shared" si="0"/>
        <v>43</v>
      </c>
      <c r="AZ2">
        <f t="shared" si="0"/>
        <v>44</v>
      </c>
      <c r="BA2">
        <f t="shared" si="0"/>
        <v>45</v>
      </c>
      <c r="BB2">
        <f t="shared" si="0"/>
        <v>46</v>
      </c>
      <c r="BC2">
        <f t="shared" si="0"/>
        <v>47</v>
      </c>
      <c r="BD2">
        <f t="shared" si="0"/>
        <v>48</v>
      </c>
      <c r="BE2">
        <f t="shared" si="0"/>
        <v>49</v>
      </c>
      <c r="BF2">
        <f t="shared" si="0"/>
        <v>50</v>
      </c>
      <c r="BG2">
        <f t="shared" si="0"/>
        <v>51</v>
      </c>
      <c r="BH2">
        <f t="shared" si="0"/>
        <v>52</v>
      </c>
      <c r="BI2">
        <f t="shared" si="0"/>
        <v>53</v>
      </c>
    </row>
    <row r="3" spans="1:87">
      <c r="A3" t="s">
        <v>156</v>
      </c>
      <c r="B3" s="405">
        <v>39083</v>
      </c>
      <c r="C3">
        <v>1</v>
      </c>
      <c r="D3" s="41">
        <v>390.23439999999999</v>
      </c>
      <c r="E3" s="41">
        <v>390.23439585492241</v>
      </c>
      <c r="F3" s="41">
        <v>590.03380000000004</v>
      </c>
      <c r="BK3" s="405">
        <v>39083</v>
      </c>
      <c r="BL3">
        <v>1</v>
      </c>
      <c r="BM3" s="8">
        <v>405.75</v>
      </c>
      <c r="BN3" s="8">
        <v>583.85</v>
      </c>
      <c r="BO3" s="41">
        <v>339.01440000000002</v>
      </c>
      <c r="BP3" s="8">
        <v>318.65140000000002</v>
      </c>
      <c r="BQ3" s="8">
        <v>560</v>
      </c>
      <c r="BR3" s="8">
        <v>419.78370000000001</v>
      </c>
      <c r="BS3" s="8">
        <v>748.38</v>
      </c>
      <c r="BT3" s="145"/>
      <c r="BU3" s="145">
        <f>+'[2]Uruguay 2'!T267</f>
        <v>154.25252239274968</v>
      </c>
    </row>
    <row r="4" spans="1:87">
      <c r="B4" s="405">
        <f>+B3+7</f>
        <v>39090</v>
      </c>
      <c r="C4">
        <f t="shared" ref="C4:C50" si="1">+C3+1</f>
        <v>2</v>
      </c>
      <c r="D4" s="41">
        <v>387.51730000000003</v>
      </c>
      <c r="E4" s="41">
        <v>387.51733895221651</v>
      </c>
      <c r="F4" s="41">
        <v>565.2346</v>
      </c>
      <c r="H4" t="s">
        <v>170</v>
      </c>
      <c r="I4" s="40">
        <f>+'2008'!C22</f>
        <v>356.19310000000002</v>
      </c>
      <c r="J4" s="40">
        <f>+'2008'!D22</f>
        <v>355.65270000000004</v>
      </c>
      <c r="K4" s="40">
        <f>+'2008'!E22</f>
        <v>356.71</v>
      </c>
      <c r="L4" s="40">
        <f>+'2008'!F22</f>
        <v>357.75260000000003</v>
      </c>
      <c r="M4" s="40">
        <f>+'2008'!G22</f>
        <v>361.00210000000004</v>
      </c>
      <c r="N4" s="40">
        <f>+'2008'!H22</f>
        <v>373.28680000000003</v>
      </c>
      <c r="O4" s="40">
        <f>+'2008'!I22</f>
        <v>378.4556</v>
      </c>
      <c r="P4" s="40">
        <f>+'2008'!J22</f>
        <v>379.23380000000003</v>
      </c>
      <c r="Q4" s="40">
        <f>+'2008'!K22</f>
        <v>381.4323</v>
      </c>
      <c r="R4" s="40">
        <f>+'2008'!L22</f>
        <v>385.53020000000004</v>
      </c>
      <c r="S4" s="40">
        <f>+'2008'!M22</f>
        <v>402.33790000000005</v>
      </c>
      <c r="T4" s="40">
        <f>+'2008'!N22</f>
        <v>409.62730000000005</v>
      </c>
      <c r="U4" s="40">
        <f>+'2008'!O22</f>
        <v>412.69450000000001</v>
      </c>
      <c r="V4" s="40">
        <f>+'2008'!P22</f>
        <v>419.8723</v>
      </c>
      <c r="W4" s="40">
        <f>+'2008'!Q22</f>
        <v>406.45260000000002</v>
      </c>
      <c r="X4" s="40">
        <f>+'2008'!R22</f>
        <v>402.43620000000004</v>
      </c>
      <c r="Y4" s="40">
        <f>+'2008'!S22</f>
        <v>397.86250000000001</v>
      </c>
      <c r="Z4" s="40">
        <f>+'2008'!T22</f>
        <v>404.95609999999999</v>
      </c>
      <c r="AA4" s="40">
        <f>+'2008'!U22</f>
        <v>425.66040000000004</v>
      </c>
      <c r="AB4" s="40">
        <f>+'2008'!V22</f>
        <v>433.48650000000004</v>
      </c>
      <c r="AC4" s="40">
        <f>+'2008'!W22</f>
        <v>457.2253</v>
      </c>
      <c r="AD4" s="40">
        <f>+'2008'!X22</f>
        <v>457.34140000000002</v>
      </c>
      <c r="AE4" s="40">
        <f>+'2008'!Y22</f>
        <v>425.5265</v>
      </c>
      <c r="AF4" s="40">
        <f>+'2008'!Z22</f>
        <v>421.52379999999999</v>
      </c>
      <c r="AG4" s="40">
        <f>+'2008'!AA22</f>
        <v>427.36260000000004</v>
      </c>
      <c r="AH4" s="40">
        <f>+'2008'!AB22</f>
        <v>407.0077</v>
      </c>
      <c r="AI4" s="40">
        <f>+'2008'!AC22</f>
        <v>393.34550000000002</v>
      </c>
      <c r="AJ4" s="40">
        <f>+'2008'!AD22</f>
        <v>386.80630000000002</v>
      </c>
      <c r="AK4" s="40">
        <f>+'2008'!AE22</f>
        <v>384.96430000000004</v>
      </c>
      <c r="AL4" s="40">
        <f>+'2008'!AF22</f>
        <v>387.88510000000002</v>
      </c>
      <c r="AM4" s="40">
        <f>+'2008'!AG22</f>
        <v>384.13839999999999</v>
      </c>
      <c r="AN4" s="40">
        <f>+'2008'!AH22</f>
        <v>374.11310000000003</v>
      </c>
      <c r="AO4" s="40">
        <f>+'2008'!AI22</f>
        <v>382.30600000000004</v>
      </c>
      <c r="AP4" s="40">
        <f>+'2008'!AJ22</f>
        <v>388.05400000000003</v>
      </c>
      <c r="AQ4" s="40">
        <f>+'2008'!AK22</f>
        <v>388.60920000000004</v>
      </c>
      <c r="AR4" s="40">
        <f>+'2008'!AL22</f>
        <v>386.32890000000003</v>
      </c>
      <c r="AS4" s="40">
        <f>+'2008'!AM22</f>
        <v>391.69400000000002</v>
      </c>
      <c r="AT4" s="40">
        <f>+'2008'!AN22</f>
        <v>390.4085</v>
      </c>
      <c r="AU4" s="40">
        <f>+'2008'!AO22</f>
        <v>390.98040000000003</v>
      </c>
      <c r="AV4" s="40">
        <f>+'2008'!AP22</f>
        <v>390.80440000000004</v>
      </c>
      <c r="AW4" s="40">
        <f>+'2008'!AQ22</f>
        <v>385.52199999999999</v>
      </c>
      <c r="AX4" s="40">
        <f>+'2008'!AR22</f>
        <v>383.21440000000001</v>
      </c>
      <c r="AY4" s="40">
        <f>+'2008'!AS22</f>
        <v>381.62940000000003</v>
      </c>
      <c r="AZ4" s="40">
        <f>+'2008'!AT22</f>
        <v>380.83610000000004</v>
      </c>
      <c r="BA4" s="40">
        <f>+'2008'!AU22</f>
        <v>383.84640000000002</v>
      </c>
      <c r="BB4" s="40">
        <f>+'2008'!AV22</f>
        <v>374.52820000000003</v>
      </c>
      <c r="BC4" s="40">
        <f>+'2008'!AW22</f>
        <v>376.72380000000004</v>
      </c>
      <c r="BD4" s="40">
        <f>+'2008'!AX22</f>
        <v>377.3526</v>
      </c>
      <c r="BE4" s="40">
        <f>+'2008'!AY22</f>
        <v>381.00620000000004</v>
      </c>
      <c r="BF4" s="40">
        <f>+'2008'!AZ22</f>
        <v>382.52610000000004</v>
      </c>
      <c r="BG4" s="40">
        <f>+'2008'!BA22</f>
        <v>377.06290000000001</v>
      </c>
      <c r="BH4" s="40">
        <f>+'2008'!BB22</f>
        <v>374.76249999999999</v>
      </c>
      <c r="BI4" s="40"/>
      <c r="BK4" s="405">
        <f>+BK3+7</f>
        <v>39090</v>
      </c>
      <c r="BL4">
        <f t="shared" ref="BL4:BL50" si="2">+BL3+1</f>
        <v>2</v>
      </c>
      <c r="BM4" s="8">
        <v>382.02</v>
      </c>
      <c r="BN4" s="8">
        <v>546.9</v>
      </c>
      <c r="BO4" s="41">
        <v>338.81549999999999</v>
      </c>
      <c r="BP4" s="8">
        <v>316.15879999999999</v>
      </c>
      <c r="BQ4" s="8">
        <v>559</v>
      </c>
      <c r="BR4" s="8">
        <v>418.20350000000002</v>
      </c>
      <c r="BS4" s="8">
        <v>748.38</v>
      </c>
      <c r="BT4" s="145"/>
      <c r="BU4" s="145">
        <f>+'[2]Uruguay 2'!T268</f>
        <v>152.63470650641995</v>
      </c>
      <c r="CI4">
        <v>1</v>
      </c>
    </row>
    <row r="5" spans="1:87">
      <c r="B5" s="405">
        <f t="shared" ref="B5:B68" si="3">+B4+7</f>
        <v>39097</v>
      </c>
      <c r="C5">
        <f t="shared" si="1"/>
        <v>3</v>
      </c>
      <c r="D5" s="41">
        <v>385.8852</v>
      </c>
      <c r="E5" s="41">
        <v>385.8852052504318</v>
      </c>
      <c r="F5" s="41">
        <v>506.14980000000003</v>
      </c>
      <c r="H5" t="s">
        <v>171</v>
      </c>
      <c r="I5" s="40">
        <f>+'2009'!C22</f>
        <v>384.48810000000003</v>
      </c>
      <c r="J5" s="40">
        <f>+'2009'!D22</f>
        <v>401.0616</v>
      </c>
      <c r="K5" s="40">
        <f>+'2009'!E22</f>
        <v>408.08850000000001</v>
      </c>
      <c r="L5" s="40">
        <f>+'2009'!F22</f>
        <v>402.2414</v>
      </c>
      <c r="M5" s="40">
        <f>+'2009'!G22</f>
        <v>403.2285</v>
      </c>
      <c r="N5" s="40">
        <f>+'2009'!H22</f>
        <v>416.95749999999998</v>
      </c>
      <c r="O5" s="40">
        <f>+'2009'!I22</f>
        <v>416.6549</v>
      </c>
      <c r="P5" s="40">
        <f>+'2009'!J22</f>
        <v>415.87900000000002</v>
      </c>
      <c r="Q5" s="40">
        <f>+'2009'!K22</f>
        <v>412.03210000000001</v>
      </c>
      <c r="R5" s="40">
        <f>+'2009'!L22</f>
        <v>410.98850000000004</v>
      </c>
      <c r="S5" s="40">
        <f>+'2009'!M22</f>
        <v>407.82350000000002</v>
      </c>
      <c r="T5" s="40">
        <f>+'2009'!N22</f>
        <v>408.63470000000001</v>
      </c>
      <c r="U5" s="40">
        <f>+'2009'!O22</f>
        <v>420.79349999999999</v>
      </c>
      <c r="V5" s="40">
        <f>+'2009'!P22</f>
        <v>436.87330000000003</v>
      </c>
      <c r="W5" s="40">
        <f>+'2009'!Q22</f>
        <v>442.45610000000005</v>
      </c>
      <c r="X5" s="40">
        <f>+'2009'!R22</f>
        <v>444.7978</v>
      </c>
      <c r="Y5" s="40">
        <f>+'2009'!S22</f>
        <v>447.16770000000002</v>
      </c>
      <c r="Z5" s="40">
        <f>+'2009'!T22</f>
        <v>425.92150000000004</v>
      </c>
      <c r="AA5" s="40">
        <f>+'2009'!U22</f>
        <v>437.06280000000004</v>
      </c>
      <c r="AB5" s="40">
        <f>+'2009'!V22</f>
        <v>440.80720000000002</v>
      </c>
      <c r="AC5" s="40">
        <f>+'2009'!W22</f>
        <v>456.62370000000004</v>
      </c>
      <c r="AD5" s="40">
        <f>+'2009'!X22</f>
        <v>453.96110000000004</v>
      </c>
      <c r="AE5" s="40">
        <f>+'2009'!Y22</f>
        <v>448.572</v>
      </c>
      <c r="AF5" s="40">
        <f>+'2009'!Z22</f>
        <v>441.58570000000003</v>
      </c>
      <c r="AG5" s="40">
        <f>+'2009'!AA22</f>
        <v>422.26030000000003</v>
      </c>
      <c r="AH5" s="40">
        <f>+'2009'!AB22</f>
        <v>403.9264</v>
      </c>
      <c r="AI5" s="40">
        <f>+'2009'!AC22</f>
        <v>392.6026</v>
      </c>
      <c r="AJ5" s="40">
        <f>+'2009'!AD22</f>
        <v>383.82070000000004</v>
      </c>
      <c r="AK5" s="40">
        <f>+'2009'!AE22</f>
        <v>389.5489</v>
      </c>
      <c r="AL5" s="40">
        <f>+'2009'!AF22</f>
        <v>384.73180000000002</v>
      </c>
      <c r="AM5" s="40">
        <f>+'2009'!AG22</f>
        <v>379.9581</v>
      </c>
      <c r="AN5" s="40">
        <f>+'2009'!AH22</f>
        <v>382.59590000000003</v>
      </c>
      <c r="AO5" s="40">
        <f>+'2009'!AI22</f>
        <v>388.4871</v>
      </c>
      <c r="AP5" s="40">
        <f>+'2009'!AJ22</f>
        <v>388.11760000000004</v>
      </c>
      <c r="AQ5" s="40">
        <f>+'2009'!AK22</f>
        <v>387.75550000000004</v>
      </c>
      <c r="AR5" s="40">
        <f>+'2009'!AL22</f>
        <v>387.32370000000003</v>
      </c>
      <c r="AS5" s="40">
        <f>+'2009'!AM22</f>
        <v>388.3877</v>
      </c>
      <c r="AT5" s="40">
        <f>+'2009'!AN22</f>
        <v>390.4239</v>
      </c>
      <c r="AU5" s="40">
        <f>+'2009'!AO22</f>
        <v>385.88420000000002</v>
      </c>
      <c r="AV5" s="40">
        <f>+'2009'!AP22</f>
        <v>372.88420000000002</v>
      </c>
      <c r="AW5" s="40">
        <f>+'2009'!AQ22</f>
        <v>386.53739999999999</v>
      </c>
      <c r="AX5" s="40">
        <f>+'2009'!AR22</f>
        <v>394.78050000000002</v>
      </c>
      <c r="AY5" s="40">
        <f>+'2009'!AS22</f>
        <v>378.11920000000003</v>
      </c>
      <c r="AZ5" s="40">
        <f>+'2009'!AT22</f>
        <v>380.1721</v>
      </c>
      <c r="BA5" s="40">
        <f>+'2009'!AU22</f>
        <v>384.25120000000004</v>
      </c>
      <c r="BB5" s="40">
        <f>+'2009'!AV22</f>
        <v>394.01830000000001</v>
      </c>
      <c r="BC5" s="40">
        <f>+'2009'!AW22</f>
        <v>425.49460000000005</v>
      </c>
      <c r="BD5" s="40">
        <f>+'2009'!AX22</f>
        <v>409.9785</v>
      </c>
      <c r="BE5" s="40">
        <f>+'2009'!AY22</f>
        <v>411.45510000000002</v>
      </c>
      <c r="BF5" s="40">
        <f>+'2009'!AZ22</f>
        <v>422.52880000000005</v>
      </c>
      <c r="BG5" s="40">
        <f>+'2009'!BA22</f>
        <v>427.09249999999997</v>
      </c>
      <c r="BH5" s="40">
        <f>+'2009'!BB22</f>
        <v>429.76170000000002</v>
      </c>
      <c r="BI5" s="40">
        <f>+'2009'!BC22</f>
        <v>449.19970000000001</v>
      </c>
      <c r="BK5" s="405">
        <f t="shared" ref="BK5:BK68" si="4">+BK4+7</f>
        <v>39097</v>
      </c>
      <c r="BL5">
        <f t="shared" si="2"/>
        <v>3</v>
      </c>
      <c r="BM5" s="8">
        <v>370.48</v>
      </c>
      <c r="BN5" s="8">
        <v>491.24</v>
      </c>
      <c r="BO5" s="41">
        <v>341.53489999999999</v>
      </c>
      <c r="BP5" s="8">
        <v>316.4796</v>
      </c>
      <c r="BQ5" s="8">
        <v>545</v>
      </c>
      <c r="BR5" s="8">
        <v>415.30349999999999</v>
      </c>
      <c r="BS5" s="8">
        <v>603.28</v>
      </c>
      <c r="BT5" s="145"/>
      <c r="BU5" s="145">
        <f>+'[2]Uruguay 2'!T269</f>
        <v>154.03473948497452</v>
      </c>
      <c r="CI5">
        <f>+CI4+1</f>
        <v>2</v>
      </c>
    </row>
    <row r="6" spans="1:87">
      <c r="B6" s="405">
        <f t="shared" si="3"/>
        <v>39104</v>
      </c>
      <c r="C6">
        <f t="shared" si="1"/>
        <v>4</v>
      </c>
      <c r="D6" s="41">
        <v>384.8503</v>
      </c>
      <c r="E6" s="41">
        <v>384.8503182037997</v>
      </c>
      <c r="F6" s="41">
        <v>497.75459999999998</v>
      </c>
      <c r="H6" t="s">
        <v>172</v>
      </c>
      <c r="I6" s="40">
        <f>+'2010'!C22</f>
        <v>446.57730000000004</v>
      </c>
      <c r="J6" s="40">
        <f>+'2010'!D22</f>
        <v>455.99370000000005</v>
      </c>
      <c r="K6" s="40">
        <f>+'2010'!E22</f>
        <v>443.41450000000003</v>
      </c>
      <c r="L6" s="40">
        <f>+'2010'!F22</f>
        <v>444.6157</v>
      </c>
      <c r="M6" s="40">
        <f>+'2010'!G22</f>
        <v>444.35970000000003</v>
      </c>
      <c r="N6" s="40">
        <f>+'2010'!H22</f>
        <v>438.92270000000002</v>
      </c>
      <c r="O6" s="40">
        <f>+'2010'!I22</f>
        <v>434.66540000000003</v>
      </c>
      <c r="P6" s="40">
        <f>+'2010'!J22</f>
        <v>435.92060000000004</v>
      </c>
      <c r="Q6" s="40">
        <f>+'2010'!K22</f>
        <v>432.10580000000004</v>
      </c>
      <c r="R6" s="40">
        <f>+'2010'!L22</f>
        <v>434.50290000000001</v>
      </c>
      <c r="S6" s="40">
        <f>+'2010'!M22</f>
        <v>441.2885</v>
      </c>
      <c r="T6" s="40">
        <f>+'2010'!N22</f>
        <v>446.3931</v>
      </c>
      <c r="U6" s="40">
        <f>+'2010'!O22</f>
        <v>452.27360000000004</v>
      </c>
      <c r="V6" s="40">
        <f>+'2010'!P22</f>
        <v>464.60930000000002</v>
      </c>
      <c r="W6" s="40">
        <f>+'2010'!Q22</f>
        <v>467.89450000000005</v>
      </c>
      <c r="X6" s="40">
        <f>+'2010'!R22</f>
        <v>461.9391</v>
      </c>
      <c r="Y6" s="40">
        <f>+'2010'!S22</f>
        <v>462.04180000000002</v>
      </c>
      <c r="Z6" s="40">
        <f>+'2010'!T22</f>
        <v>461.49630000000002</v>
      </c>
      <c r="AA6" s="40">
        <f>+'2010'!U22</f>
        <v>468.18870000000004</v>
      </c>
      <c r="AB6" s="40">
        <f>+'2010'!V22</f>
        <v>464.81890000000004</v>
      </c>
      <c r="AC6" s="40">
        <f>+'2010'!W22</f>
        <v>461.47110000000004</v>
      </c>
      <c r="AD6" s="40">
        <f>+'2010'!X22</f>
        <v>460.3553</v>
      </c>
      <c r="AE6" s="40">
        <f>+'2010'!Y22</f>
        <v>456.97110000000004</v>
      </c>
      <c r="AF6" s="40">
        <f>+'2010'!Z22</f>
        <v>436.92750000000001</v>
      </c>
      <c r="AG6" s="40">
        <f>+'2010'!AA22</f>
        <v>423.64120000000003</v>
      </c>
      <c r="AH6" s="40">
        <f>+'2010'!AB22</f>
        <v>420.19330000000002</v>
      </c>
      <c r="AI6" s="40">
        <f>+'2010'!AC22</f>
        <v>408.52960000000002</v>
      </c>
      <c r="AJ6" s="40">
        <f>+'2010'!AD22</f>
        <v>410.06960000000004</v>
      </c>
      <c r="AK6" s="40">
        <f>+'2010'!AE22</f>
        <v>412.25230000000005</v>
      </c>
      <c r="AL6" s="40">
        <f>+'2010'!AF22</f>
        <v>420.26130000000001</v>
      </c>
      <c r="AM6" s="40">
        <f>+'2010'!AG22</f>
        <v>423.28700000000003</v>
      </c>
      <c r="AN6" s="40">
        <f>+'2010'!AH22</f>
        <v>430.50060000000002</v>
      </c>
      <c r="AO6" s="40">
        <f>+'2010'!AI22</f>
        <v>427.05670000000003</v>
      </c>
      <c r="AP6" s="40">
        <f>+'2010'!AJ22</f>
        <v>425.21710000000002</v>
      </c>
      <c r="AQ6" s="40">
        <f>+'2010'!AK22</f>
        <v>428.1336</v>
      </c>
      <c r="AR6" s="40">
        <f>+'2010'!AL22</f>
        <v>428.86310000000003</v>
      </c>
      <c r="AS6" s="40">
        <f>+'2010'!AM22</f>
        <v>421.00350000000003</v>
      </c>
      <c r="AT6" s="40">
        <f>+'2010'!AN22</f>
        <v>418.6112</v>
      </c>
      <c r="AU6" s="40">
        <f>+'2010'!AO22</f>
        <v>413.52930000000003</v>
      </c>
      <c r="AV6" s="40">
        <f>+'2010'!AP22</f>
        <v>405.9667</v>
      </c>
      <c r="AW6" s="40">
        <f>+'2010'!AQ22</f>
        <v>406.6123</v>
      </c>
      <c r="AX6" s="40">
        <f>+'2010'!AR22</f>
        <v>410.69080000000002</v>
      </c>
      <c r="AY6" s="40">
        <f>+'2010'!AS22</f>
        <v>411.06950000000001</v>
      </c>
      <c r="AZ6" s="40">
        <f>+'2010'!AT22</f>
        <v>416.9194</v>
      </c>
      <c r="BA6" s="40">
        <f>+'2010'!AU22</f>
        <v>425.10250000000002</v>
      </c>
      <c r="BB6" s="40">
        <f>+'2010'!AV22</f>
        <v>427.06360000000001</v>
      </c>
      <c r="BC6" s="40">
        <f>+'2010'!AW22</f>
        <v>427.12620000000004</v>
      </c>
      <c r="BD6" s="40">
        <f>+'2010'!AX22</f>
        <v>437.36080000000004</v>
      </c>
      <c r="BE6" s="40">
        <f>+'2010'!AY22</f>
        <v>440.12510000000003</v>
      </c>
      <c r="BF6" s="40">
        <f>+'2010'!AZ22</f>
        <v>445.44</v>
      </c>
      <c r="BG6" s="40">
        <f>+'2010'!BA22</f>
        <v>451.46690000000001</v>
      </c>
      <c r="BH6" s="40">
        <f>+'2010'!BB22</f>
        <v>450.61080000000004</v>
      </c>
      <c r="BI6" s="40"/>
      <c r="BK6" s="405">
        <f t="shared" si="4"/>
        <v>39104</v>
      </c>
      <c r="BL6">
        <f t="shared" si="2"/>
        <v>4</v>
      </c>
      <c r="BM6" s="8">
        <v>370.42</v>
      </c>
      <c r="BN6" s="8">
        <v>488.87</v>
      </c>
      <c r="BO6" s="41">
        <v>345.9873</v>
      </c>
      <c r="BP6" s="8">
        <v>302.84440000000001</v>
      </c>
      <c r="BQ6" s="8">
        <v>538</v>
      </c>
      <c r="BR6" s="8">
        <v>413.55869999999999</v>
      </c>
      <c r="BS6" s="8">
        <v>575.79</v>
      </c>
      <c r="BT6" s="145"/>
      <c r="BU6" s="145">
        <f>+'[2]Uruguay 2'!T270</f>
        <v>150.55021296057197</v>
      </c>
      <c r="CI6">
        <f t="shared" ref="CI6:CI32" si="5">+CI5+1</f>
        <v>3</v>
      </c>
    </row>
    <row r="7" spans="1:87">
      <c r="B7" s="405">
        <f t="shared" si="3"/>
        <v>39111</v>
      </c>
      <c r="C7">
        <f t="shared" si="1"/>
        <v>5</v>
      </c>
      <c r="D7" s="41">
        <v>392.93360000000001</v>
      </c>
      <c r="E7" s="41">
        <v>392.93359223949346</v>
      </c>
      <c r="F7" s="41">
        <v>514.50710000000004</v>
      </c>
      <c r="H7" t="s">
        <v>187</v>
      </c>
      <c r="I7" s="40">
        <f>+'2011 New'!D23</f>
        <v>463.91580000000005</v>
      </c>
      <c r="J7" s="40">
        <f>+'2011 New'!E23</f>
        <v>461.4178</v>
      </c>
      <c r="K7" s="40">
        <f>+'2011 New'!F23</f>
        <v>464.76580000000001</v>
      </c>
      <c r="L7" s="40">
        <f>+'2011 New'!G23</f>
        <v>456.00130000000001</v>
      </c>
      <c r="M7" s="40">
        <f>+'2011 New'!H23</f>
        <v>458.65790000000004</v>
      </c>
      <c r="N7" s="40">
        <f>+'2011 New'!I23</f>
        <v>461.83770000000004</v>
      </c>
      <c r="O7" s="40">
        <f>+'2011 New'!J23</f>
        <v>469.7099</v>
      </c>
      <c r="P7" s="40">
        <f>+'2011 New'!K23</f>
        <v>481.61660000000001</v>
      </c>
      <c r="Q7" s="40">
        <f>+'2011 New'!L23</f>
        <v>478.80580000000003</v>
      </c>
      <c r="R7" s="40">
        <f>+'2011 New'!M23</f>
        <v>488.23270000000002</v>
      </c>
      <c r="S7" s="40">
        <f>+'2011 New'!N23</f>
        <v>501.06350000000003</v>
      </c>
      <c r="T7" s="40">
        <f>+'2011 New'!O23</f>
        <v>508.983</v>
      </c>
      <c r="U7" s="40">
        <f>+'2011 New'!P23</f>
        <v>514.13880000000006</v>
      </c>
      <c r="V7" s="40">
        <f>+'2011 New'!Q23</f>
        <v>528.78050000000007</v>
      </c>
      <c r="W7" s="40">
        <f>+'2011 New'!R23</f>
        <v>556.22739999999999</v>
      </c>
      <c r="X7" s="40">
        <f>+'2011 New'!S23</f>
        <v>559.21490000000006</v>
      </c>
      <c r="Y7" s="40">
        <f>+'2011 New'!T23</f>
        <v>555.9461</v>
      </c>
      <c r="Z7" s="40">
        <f>+'2011 New'!U23</f>
        <v>558.37470000000008</v>
      </c>
      <c r="AA7" s="40">
        <f>+'2011 New'!V23</f>
        <v>562.92899999999997</v>
      </c>
      <c r="AB7" s="40">
        <f>+'2011 New'!W23</f>
        <v>577.29489999999998</v>
      </c>
      <c r="AC7" s="40">
        <f>+'2011 New'!X23</f>
        <v>576.47130000000004</v>
      </c>
      <c r="AD7" s="40">
        <f>+'2011 New'!Y23</f>
        <v>533.11990000000003</v>
      </c>
      <c r="AE7" s="40">
        <f>+'2011 New'!Z23</f>
        <v>517.53960000000006</v>
      </c>
      <c r="AF7" s="40">
        <f>+'2011 New'!AA23</f>
        <v>504.09430000000003</v>
      </c>
      <c r="AG7" s="40">
        <f>+'2011 New'!AB23</f>
        <v>486.47750000000002</v>
      </c>
      <c r="AH7" s="40">
        <f>+'2011 New'!AC23</f>
        <v>473.43080000000003</v>
      </c>
      <c r="AI7" s="40">
        <f>+'2011 New'!AD23</f>
        <v>476.75110000000001</v>
      </c>
      <c r="AJ7" s="40">
        <f>+'2011 New'!AE23</f>
        <v>477.65140000000002</v>
      </c>
      <c r="AK7" s="40">
        <f>+'2011 New'!AF23</f>
        <v>473.11760000000004</v>
      </c>
      <c r="AL7" s="40">
        <f>+'2011 New'!AG23</f>
        <v>469.74870000000004</v>
      </c>
      <c r="AM7" s="40">
        <f>+'2011 New'!AH23</f>
        <v>473.12569999999999</v>
      </c>
      <c r="AN7" s="40">
        <f>+'2011 New'!AI23</f>
        <v>463.78250000000003</v>
      </c>
      <c r="AO7" s="40">
        <f>+'2011 New'!AJ23</f>
        <v>463.13650000000001</v>
      </c>
      <c r="AP7" s="40">
        <f>+'2011 New'!AK23</f>
        <v>464.77800000000002</v>
      </c>
      <c r="AQ7" s="40">
        <f>+'2011 New'!AL23</f>
        <v>459.0444</v>
      </c>
      <c r="AR7" s="40">
        <f>+'2011 New'!AM23</f>
        <v>460.77460000000002</v>
      </c>
      <c r="AS7" s="40">
        <f>+'2011 New'!AN23</f>
        <v>458.27499999999998</v>
      </c>
      <c r="AT7" s="40">
        <f>+'2011 New'!AO23</f>
        <v>457.69580000000002</v>
      </c>
      <c r="AU7" s="40">
        <f>+'2011 New'!AP23</f>
        <v>456.48420000000004</v>
      </c>
      <c r="AV7" s="40">
        <f>+'2011 New'!AQ23</f>
        <v>458.85120000000001</v>
      </c>
      <c r="AW7" s="40">
        <f>+'2011 New'!AR23</f>
        <v>461.61560000000003</v>
      </c>
      <c r="AX7" s="40">
        <f>+'2011 New'!AS23</f>
        <v>469.6832</v>
      </c>
      <c r="AY7" s="40">
        <f>+'2011 New'!AT23</f>
        <v>470.51740000000001</v>
      </c>
      <c r="AZ7" s="40">
        <f>+'2011 New'!AU23</f>
        <v>476.7851</v>
      </c>
      <c r="BA7" s="40">
        <f>+'2011 New'!AV23</f>
        <v>481.26240000000001</v>
      </c>
      <c r="BB7" s="40">
        <f>+'2011 New'!AW23</f>
        <v>488.79680000000002</v>
      </c>
      <c r="BC7" s="40">
        <f>+'2011 New'!AX23</f>
        <v>499.00470000000001</v>
      </c>
      <c r="BD7" s="40">
        <f>+'2011 New'!AY23</f>
        <v>505.2482</v>
      </c>
      <c r="BE7" s="40">
        <f>+'2011 New'!AZ23</f>
        <v>517.96680000000003</v>
      </c>
      <c r="BF7" s="40">
        <f>+'2011 New'!BA23</f>
        <v>526.01170000000002</v>
      </c>
      <c r="BG7" s="40">
        <f>+'2011 New'!BB23</f>
        <v>524.38850000000002</v>
      </c>
      <c r="BH7" s="40">
        <f>+'2011 New'!BC23</f>
        <v>529.52650000000006</v>
      </c>
      <c r="BK7" s="405">
        <f t="shared" si="4"/>
        <v>39111</v>
      </c>
      <c r="BL7">
        <f t="shared" si="2"/>
        <v>5</v>
      </c>
      <c r="BM7" s="8">
        <v>399.39</v>
      </c>
      <c r="BN7" s="8">
        <v>520.26</v>
      </c>
      <c r="BO7" s="41">
        <v>356.53640000000001</v>
      </c>
      <c r="BP7" s="8">
        <v>300.2527</v>
      </c>
      <c r="BQ7" s="8">
        <v>532</v>
      </c>
      <c r="BR7" s="8">
        <v>411.69600000000003</v>
      </c>
      <c r="BS7" s="8">
        <v>572.08000000000004</v>
      </c>
      <c r="BT7" s="145"/>
      <c r="BU7" s="145">
        <f>+'[2]Uruguay 2'!T271</f>
        <v>155.46588430749702</v>
      </c>
      <c r="CI7">
        <f t="shared" si="5"/>
        <v>4</v>
      </c>
    </row>
    <row r="8" spans="1:87">
      <c r="B8" s="405">
        <f t="shared" si="3"/>
        <v>39118</v>
      </c>
      <c r="C8">
        <f t="shared" si="1"/>
        <v>6</v>
      </c>
      <c r="D8" s="41">
        <v>397.45160000000004</v>
      </c>
      <c r="E8" s="41">
        <v>397.45162915371338</v>
      </c>
      <c r="F8" s="41">
        <v>544.3107</v>
      </c>
      <c r="H8" s="215" t="s">
        <v>206</v>
      </c>
      <c r="I8" s="40">
        <f>+'2012'!D25</f>
        <v>525.71469999999999</v>
      </c>
      <c r="J8" s="40">
        <f>+'2012'!E25</f>
        <v>518.92529999999999</v>
      </c>
      <c r="K8" s="40">
        <f>+'2012'!F25</f>
        <v>513.82380000000001</v>
      </c>
      <c r="L8" s="40">
        <f>+'2012'!G25</f>
        <v>512.351</v>
      </c>
      <c r="M8" s="40">
        <f>+'2012'!H25</f>
        <v>514.71379999999999</v>
      </c>
      <c r="N8" s="40">
        <f>+'2012'!I25</f>
        <v>513.9556</v>
      </c>
      <c r="O8" s="40">
        <f>+'2012'!J25</f>
        <v>512.46210000000008</v>
      </c>
      <c r="P8" s="40">
        <f>+'2012'!K25</f>
        <v>509.81690000000003</v>
      </c>
      <c r="Q8" s="136">
        <f>+'2012'!L25</f>
        <v>511.66110000000003</v>
      </c>
      <c r="R8" s="136">
        <f>+'2012'!M25</f>
        <v>514.59960000000001</v>
      </c>
      <c r="S8" s="136">
        <f>+'2012'!N25</f>
        <v>520.0856</v>
      </c>
      <c r="T8" s="136">
        <f>+'2012'!O25</f>
        <v>530.59220000000005</v>
      </c>
      <c r="U8" s="136">
        <f>+'2012'!P25</f>
        <v>540.58609999999999</v>
      </c>
      <c r="V8" s="136">
        <f>+'2012'!Q25</f>
        <v>542.89850000000001</v>
      </c>
      <c r="W8" s="136">
        <f>+'2012'!R25</f>
        <v>542.63130000000001</v>
      </c>
      <c r="X8" s="136">
        <f>+'2012'!S25</f>
        <v>539.74540000000002</v>
      </c>
      <c r="Y8" s="136">
        <f>+'2012'!T25</f>
        <v>521.23950000000002</v>
      </c>
      <c r="Z8" s="136">
        <f>+'2012'!U25</f>
        <v>511.6438</v>
      </c>
      <c r="AA8" s="136">
        <f>+'2012'!V25</f>
        <v>519.78530000000001</v>
      </c>
      <c r="AB8" s="136">
        <f>+'2012'!W25</f>
        <v>521.03750000000002</v>
      </c>
      <c r="AC8" s="136">
        <f>+'2012'!X25</f>
        <v>516.36990000000003</v>
      </c>
      <c r="AD8" s="136">
        <f>+'2012'!Y25</f>
        <v>491.72030000000001</v>
      </c>
      <c r="AE8" s="136">
        <f>+'2012'!Z25</f>
        <v>491.3503</v>
      </c>
      <c r="AF8" s="136">
        <f>+'2012'!AA25</f>
        <v>500.20660000000004</v>
      </c>
      <c r="AG8" s="136">
        <f>+'2012'!AB25</f>
        <v>506.21140000000003</v>
      </c>
      <c r="AH8" s="136">
        <f>+'2012'!AC25</f>
        <v>503.101</v>
      </c>
      <c r="AI8" s="136">
        <f>+'2012'!AD25</f>
        <v>489.87020000000001</v>
      </c>
      <c r="AJ8" s="136">
        <f>+'2012'!AE25</f>
        <v>493.67149999999998</v>
      </c>
      <c r="AK8" s="136">
        <f>+'2012'!AF25</f>
        <v>506.48630000000003</v>
      </c>
      <c r="AL8" s="136">
        <f>+'2012'!AG25</f>
        <v>511.1069</v>
      </c>
      <c r="AM8" s="136">
        <f>+'2012'!AH25</f>
        <v>507.38490000000002</v>
      </c>
      <c r="AN8" s="136">
        <f>+'2012'!AI25</f>
        <v>494.08499999999998</v>
      </c>
      <c r="AO8" s="136">
        <f>+'2012'!AJ25</f>
        <v>509.47250000000003</v>
      </c>
      <c r="AP8" s="136">
        <f>+'2012'!AK25</f>
        <v>510.64260000000002</v>
      </c>
      <c r="AQ8" s="136">
        <f>+'2012'!AL25</f>
        <v>505.78320000000002</v>
      </c>
      <c r="AR8" s="136">
        <f>+'2012'!AM25</f>
        <v>502.05309999999997</v>
      </c>
      <c r="AS8" s="136">
        <f>+'2012'!AN25</f>
        <v>493.88569999999999</v>
      </c>
      <c r="AT8" s="136">
        <f>+'2012'!AO25</f>
        <v>484.41629999999998</v>
      </c>
      <c r="AU8" s="136">
        <f>+'2012'!AP25</f>
        <v>483.06400000000002</v>
      </c>
      <c r="AV8" s="136">
        <f>+'2012'!AQ25</f>
        <v>474.6035</v>
      </c>
      <c r="AW8" s="136">
        <f>+'2012'!AR25</f>
        <v>474.87619999999998</v>
      </c>
      <c r="AX8" s="136">
        <f>+'2012'!AS25</f>
        <v>473.99029999999999</v>
      </c>
      <c r="AY8" s="136">
        <f>+'2012'!AT25</f>
        <v>470.24990000000003</v>
      </c>
      <c r="AZ8" s="136">
        <f>+'2012'!AU25</f>
        <v>469.75479999999999</v>
      </c>
      <c r="BA8" s="136">
        <f>+'2012'!AV25</f>
        <v>470.47699999999998</v>
      </c>
      <c r="BB8" s="136">
        <f>+'2012'!AW25</f>
        <v>469.59280000000001</v>
      </c>
      <c r="BC8" s="136">
        <f>+'2012'!AX25</f>
        <v>462.42919999999998</v>
      </c>
      <c r="BD8" s="136">
        <f>+'2012'!AY25</f>
        <v>462.49869999999999</v>
      </c>
      <c r="BE8" s="136">
        <f>+'2012'!AZ25</f>
        <v>463.33370000000002</v>
      </c>
      <c r="BF8" s="136">
        <f>+'2012'!BA25</f>
        <v>462.97899999999998</v>
      </c>
      <c r="BG8" s="136">
        <f>+'2012'!BB25</f>
        <v>453.4271</v>
      </c>
      <c r="BH8" s="136">
        <f>+'2012'!BC25</f>
        <v>453.4246</v>
      </c>
      <c r="BK8" s="405">
        <f t="shared" si="4"/>
        <v>39118</v>
      </c>
      <c r="BL8">
        <f t="shared" si="2"/>
        <v>6</v>
      </c>
      <c r="BM8" s="8">
        <v>426.5</v>
      </c>
      <c r="BN8" s="8">
        <v>577.30999999999995</v>
      </c>
      <c r="BO8" s="41">
        <v>359.32560000000001</v>
      </c>
      <c r="BP8" s="8">
        <v>301.34500000000003</v>
      </c>
      <c r="BQ8" s="8">
        <v>531</v>
      </c>
      <c r="BR8" s="8">
        <v>416.91</v>
      </c>
      <c r="BS8" s="8">
        <v>570.91999999999996</v>
      </c>
      <c r="BT8" s="145"/>
      <c r="BU8" s="145">
        <f>+'[2]Uruguay 2'!T272</f>
        <v>156.49885081587303</v>
      </c>
      <c r="CI8">
        <f t="shared" si="5"/>
        <v>5</v>
      </c>
    </row>
    <row r="9" spans="1:87">
      <c r="B9" s="405">
        <f t="shared" si="3"/>
        <v>39125</v>
      </c>
      <c r="C9">
        <f t="shared" si="1"/>
        <v>7</v>
      </c>
      <c r="D9" s="41">
        <v>400.1825</v>
      </c>
      <c r="E9" s="41">
        <v>400.1825067357513</v>
      </c>
      <c r="F9" s="41">
        <v>547.67780000000005</v>
      </c>
      <c r="H9" s="215" t="s">
        <v>219</v>
      </c>
      <c r="I9" s="40">
        <f>+'2013'!D25</f>
        <v>445.24187814000004</v>
      </c>
      <c r="J9" s="40">
        <f>+'2013'!E25</f>
        <v>437.79851387999997</v>
      </c>
      <c r="K9" s="40">
        <f>+'2013'!F25</f>
        <v>426.58709961</v>
      </c>
      <c r="L9" s="40">
        <f>+'2013'!G25</f>
        <v>428.15721286000002</v>
      </c>
      <c r="M9" s="40">
        <f>+'2013'!H25</f>
        <v>419.55182870000004</v>
      </c>
      <c r="N9" s="40">
        <f>+'2013'!I25</f>
        <v>428.55780142000003</v>
      </c>
      <c r="O9" s="40">
        <f>+'2013'!J25</f>
        <v>431.62529814000004</v>
      </c>
      <c r="P9" s="40">
        <f>+'2013'!K25</f>
        <v>434.45061171999993</v>
      </c>
      <c r="Q9" s="40">
        <f>+'2013'!L25</f>
        <v>439.34204044000001</v>
      </c>
      <c r="R9" s="40">
        <f>+'2013'!M25</f>
        <v>461.13456214000001</v>
      </c>
      <c r="S9" s="40">
        <f>+'2013'!N25</f>
        <v>482.16622633007779</v>
      </c>
      <c r="T9" s="40">
        <f>+'2013'!O25</f>
        <v>507.00261644255517</v>
      </c>
      <c r="U9" s="40">
        <f>+'2013'!P25</f>
        <v>510.02051001444511</v>
      </c>
      <c r="V9" s="40">
        <f>+'2013'!Q25</f>
        <v>513.50945069047577</v>
      </c>
      <c r="W9" s="40">
        <f>+'2013'!R25</f>
        <v>523.58208494473456</v>
      </c>
      <c r="X9" s="40">
        <f>+'2013'!S25</f>
        <v>516.55992155915885</v>
      </c>
      <c r="Y9" s="40">
        <f>+'2013'!T25</f>
        <v>519.25870148816887</v>
      </c>
      <c r="Z9" s="40">
        <f>+'2013'!U25</f>
        <v>529.56008413000006</v>
      </c>
      <c r="AA9" s="40">
        <f>+'2013'!V25</f>
        <v>535.86338658999989</v>
      </c>
      <c r="AB9" s="40">
        <f>+'2013'!W25</f>
        <v>543.93646467146141</v>
      </c>
      <c r="AC9" s="40">
        <f>+'2013'!X25</f>
        <v>562.41238872014492</v>
      </c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K9" s="405">
        <f t="shared" si="4"/>
        <v>39125</v>
      </c>
      <c r="BL9">
        <f t="shared" si="2"/>
        <v>7</v>
      </c>
      <c r="BM9" s="8">
        <v>439.38</v>
      </c>
      <c r="BN9" s="8">
        <v>577.30999999999995</v>
      </c>
      <c r="BO9" s="41">
        <v>361.94139999999999</v>
      </c>
      <c r="BP9" s="8">
        <v>309.80529999999999</v>
      </c>
      <c r="BQ9" s="8">
        <v>530</v>
      </c>
      <c r="BR9" s="8">
        <v>360.26409999999998</v>
      </c>
      <c r="BS9" s="8">
        <v>569.9</v>
      </c>
      <c r="BT9" s="145"/>
      <c r="BU9" s="145">
        <f>+'[2]Uruguay 2'!T273</f>
        <v>155.19548845888528</v>
      </c>
      <c r="CI9">
        <f t="shared" si="5"/>
        <v>6</v>
      </c>
    </row>
    <row r="10" spans="1:87">
      <c r="B10" s="405">
        <f t="shared" si="3"/>
        <v>39132</v>
      </c>
      <c r="C10">
        <f t="shared" si="1"/>
        <v>8</v>
      </c>
      <c r="D10" s="41">
        <v>401.18040000000002</v>
      </c>
      <c r="E10" s="41">
        <v>401.18039306850892</v>
      </c>
      <c r="F10" s="41">
        <v>556.13869999999997</v>
      </c>
      <c r="I10" s="40"/>
      <c r="J10" s="40"/>
      <c r="K10" s="40"/>
      <c r="L10" s="40"/>
      <c r="M10" s="40"/>
      <c r="N10" s="40"/>
      <c r="O10" s="40"/>
      <c r="P10" s="40"/>
      <c r="Q10" s="136"/>
      <c r="R10" s="136"/>
      <c r="S10" s="136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K10" s="405">
        <f t="shared" si="4"/>
        <v>39132</v>
      </c>
      <c r="BL10">
        <f t="shared" si="2"/>
        <v>8</v>
      </c>
      <c r="BM10" s="8">
        <v>436.85</v>
      </c>
      <c r="BN10" s="8">
        <v>590.71</v>
      </c>
      <c r="BO10" s="41">
        <v>366.62830000000002</v>
      </c>
      <c r="BP10" s="8">
        <v>301.28309999999999</v>
      </c>
      <c r="BQ10" s="8">
        <v>528</v>
      </c>
      <c r="BR10" s="8">
        <v>284.19279999999998</v>
      </c>
      <c r="BS10" s="8">
        <v>575.71</v>
      </c>
      <c r="BT10" s="145"/>
      <c r="BU10" s="145">
        <f>+'[2]Uruguay 2'!T274</f>
        <v>159.3916794618703</v>
      </c>
      <c r="CI10">
        <f t="shared" si="5"/>
        <v>7</v>
      </c>
    </row>
    <row r="11" spans="1:87">
      <c r="B11" s="405">
        <f t="shared" si="3"/>
        <v>39139</v>
      </c>
      <c r="C11">
        <f t="shared" si="1"/>
        <v>9</v>
      </c>
      <c r="D11" s="41">
        <v>395.77809999999999</v>
      </c>
      <c r="E11" s="41">
        <v>395.77810051813481</v>
      </c>
      <c r="F11" s="41">
        <v>553.38819999999998</v>
      </c>
      <c r="I11" s="40"/>
      <c r="J11" s="40"/>
      <c r="K11" s="40"/>
      <c r="L11" s="40"/>
      <c r="M11" s="40"/>
      <c r="N11" s="40"/>
      <c r="O11" s="40"/>
      <c r="P11" s="40"/>
      <c r="Q11" s="136"/>
      <c r="R11" s="136"/>
      <c r="S11" s="136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K11" s="405">
        <f t="shared" si="4"/>
        <v>39139</v>
      </c>
      <c r="BL11">
        <f t="shared" si="2"/>
        <v>9</v>
      </c>
      <c r="BM11" s="8">
        <v>436.85</v>
      </c>
      <c r="BN11" s="8">
        <v>589.88</v>
      </c>
      <c r="BO11" s="41">
        <v>357.50850000000003</v>
      </c>
      <c r="BP11" s="8">
        <v>300.10789999999997</v>
      </c>
      <c r="BQ11" s="8">
        <v>528</v>
      </c>
      <c r="BR11" s="8">
        <v>283.35140000000001</v>
      </c>
      <c r="BS11" s="8">
        <v>574.49</v>
      </c>
      <c r="BT11" s="145"/>
      <c r="BU11" s="145">
        <f>+'[2]Uruguay 2'!T275</f>
        <v>168.48342663500449</v>
      </c>
      <c r="CI11">
        <f t="shared" si="5"/>
        <v>8</v>
      </c>
    </row>
    <row r="12" spans="1:87">
      <c r="B12" s="405">
        <f t="shared" si="3"/>
        <v>39146</v>
      </c>
      <c r="C12">
        <f t="shared" si="1"/>
        <v>10</v>
      </c>
      <c r="D12" s="41">
        <v>401.65050000000002</v>
      </c>
      <c r="E12" s="41">
        <v>401.65049913644214</v>
      </c>
      <c r="F12" s="41">
        <v>558.5951</v>
      </c>
      <c r="I12" s="40"/>
      <c r="J12" s="40"/>
      <c r="K12" s="40"/>
      <c r="L12" s="40"/>
      <c r="M12" s="40"/>
      <c r="N12" s="40"/>
      <c r="O12" s="40"/>
      <c r="P12" s="40"/>
      <c r="Q12" s="136"/>
      <c r="R12" s="136"/>
      <c r="S12" s="136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K12" s="405">
        <f t="shared" si="4"/>
        <v>39146</v>
      </c>
      <c r="BL12">
        <f t="shared" si="2"/>
        <v>10</v>
      </c>
      <c r="BM12" s="8">
        <v>436.79</v>
      </c>
      <c r="BN12" s="8">
        <v>599.48</v>
      </c>
      <c r="BO12" s="41">
        <v>367.67750000000001</v>
      </c>
      <c r="BP12" s="8">
        <v>314.6121</v>
      </c>
      <c r="BQ12" s="8">
        <v>529</v>
      </c>
      <c r="BR12" s="8">
        <v>302.8245</v>
      </c>
      <c r="BS12" s="8">
        <v>572.96</v>
      </c>
      <c r="BT12" s="145"/>
      <c r="BU12" s="145">
        <f>+'[2]Uruguay 2'!T276</f>
        <v>156.14779111438003</v>
      </c>
      <c r="CI12">
        <f t="shared" si="5"/>
        <v>9</v>
      </c>
    </row>
    <row r="13" spans="1:87">
      <c r="B13" s="405">
        <f t="shared" si="3"/>
        <v>39153</v>
      </c>
      <c r="C13">
        <f t="shared" si="1"/>
        <v>11</v>
      </c>
      <c r="D13" s="41">
        <v>409.68760000000003</v>
      </c>
      <c r="E13" s="41">
        <v>409.68755283822679</v>
      </c>
      <c r="F13" s="41">
        <v>560.3605</v>
      </c>
      <c r="H13" s="34"/>
      <c r="I13" s="40"/>
      <c r="J13" s="40"/>
      <c r="K13" s="40"/>
      <c r="L13" s="40"/>
      <c r="M13" s="40"/>
      <c r="N13" s="40"/>
      <c r="O13" s="40"/>
      <c r="P13" s="40"/>
      <c r="Q13" s="136"/>
      <c r="R13" s="136"/>
      <c r="S13" s="136"/>
      <c r="T13" s="136"/>
      <c r="U13" s="136"/>
      <c r="V13" s="136"/>
      <c r="BK13" s="405">
        <f t="shared" si="4"/>
        <v>39153</v>
      </c>
      <c r="BL13">
        <f t="shared" si="2"/>
        <v>11</v>
      </c>
      <c r="BM13" s="8">
        <v>442.52</v>
      </c>
      <c r="BN13" s="8">
        <v>595.76</v>
      </c>
      <c r="BO13" s="41">
        <v>379.66120000000001</v>
      </c>
      <c r="BP13" s="8">
        <v>318.38459999999998</v>
      </c>
      <c r="BQ13" s="8">
        <v>538</v>
      </c>
      <c r="BR13" s="8">
        <v>304.61520000000002</v>
      </c>
      <c r="BS13" s="8">
        <v>579.33000000000004</v>
      </c>
      <c r="BT13" s="145"/>
      <c r="BU13" s="145">
        <f>+'[2]Uruguay 2'!T277</f>
        <v>158.11959124270356</v>
      </c>
      <c r="CI13">
        <f t="shared" si="5"/>
        <v>10</v>
      </c>
    </row>
    <row r="14" spans="1:87">
      <c r="B14" s="405">
        <f t="shared" si="3"/>
        <v>39160</v>
      </c>
      <c r="C14">
        <f t="shared" si="1"/>
        <v>12</v>
      </c>
      <c r="D14" s="41">
        <v>417.64080000000001</v>
      </c>
      <c r="E14" s="41">
        <v>417.64082263673004</v>
      </c>
      <c r="F14" s="41">
        <v>581.78750000000002</v>
      </c>
      <c r="H14" t="s">
        <v>173</v>
      </c>
      <c r="I14" s="40">
        <f>+'2008'!C38</f>
        <v>686.2672</v>
      </c>
      <c r="J14" s="40">
        <f>+'2008'!D38</f>
        <v>664.86160000000007</v>
      </c>
      <c r="K14" s="40">
        <f>+'2008'!E38</f>
        <v>653.11570000000006</v>
      </c>
      <c r="L14" s="40">
        <f>+'2008'!F38</f>
        <v>585.30730000000005</v>
      </c>
      <c r="M14" s="40">
        <f>+'2008'!G38</f>
        <v>551.19670000000008</v>
      </c>
      <c r="N14" s="40">
        <f>+'2008'!H38</f>
        <v>546.35410000000002</v>
      </c>
      <c r="O14" s="40">
        <f>+'2008'!I38</f>
        <v>558.00160000000005</v>
      </c>
      <c r="P14" s="40">
        <f>+'2008'!J38</f>
        <v>560.98829999999998</v>
      </c>
      <c r="Q14" s="136">
        <f>+'2008'!K38</f>
        <v>569.21580000000006</v>
      </c>
      <c r="R14" s="136">
        <f>+'2008'!L38</f>
        <v>569.50030000000004</v>
      </c>
      <c r="S14" s="136">
        <f>+'2008'!M38</f>
        <v>591.60180000000003</v>
      </c>
      <c r="T14" s="40">
        <f>+'2008'!N38</f>
        <v>584.31600000000003</v>
      </c>
      <c r="U14" s="40">
        <f>+'2008'!O38</f>
        <v>567.51310000000001</v>
      </c>
      <c r="V14" s="40">
        <f>+'2008'!P38</f>
        <v>534.05690000000004</v>
      </c>
      <c r="W14" s="40">
        <f>+'2008'!Q38</f>
        <v>536.90940000000001</v>
      </c>
      <c r="X14" s="40">
        <f>+'2008'!R38</f>
        <v>534.93450000000007</v>
      </c>
      <c r="Y14" s="40">
        <f>+'2008'!S38</f>
        <v>523.53390000000002</v>
      </c>
      <c r="Z14" s="40">
        <f>+'2008'!T38</f>
        <v>503.61190000000005</v>
      </c>
      <c r="AA14" s="40">
        <f>+'2008'!U38</f>
        <v>506.22270000000003</v>
      </c>
      <c r="AB14" s="40">
        <f>+'2008'!V38</f>
        <v>507.98440000000005</v>
      </c>
      <c r="AC14" s="40">
        <f>+'2008'!W38</f>
        <v>510.3621</v>
      </c>
      <c r="AD14" s="40">
        <f>+'2008'!X38</f>
        <v>509.54570000000001</v>
      </c>
      <c r="AE14" s="40">
        <f>+'2008'!Y38</f>
        <v>521.82619999999997</v>
      </c>
      <c r="AF14" s="40">
        <f>+'2008'!Z38</f>
        <v>523.07910000000004</v>
      </c>
      <c r="AG14" s="40">
        <f>+'2008'!AA38</f>
        <v>531.47140000000002</v>
      </c>
      <c r="AH14" s="40">
        <f>+'2008'!AB38</f>
        <v>531.50900000000001</v>
      </c>
      <c r="AI14" s="40">
        <f>+'2008'!AC38</f>
        <v>530.8877</v>
      </c>
      <c r="AJ14" s="40">
        <f>+'2008'!AD38</f>
        <v>570.39250000000004</v>
      </c>
      <c r="AK14" s="40">
        <f>+'2008'!AE38</f>
        <v>582.17349999999999</v>
      </c>
      <c r="AL14" s="40">
        <f>+'2008'!AF38</f>
        <v>588.7133</v>
      </c>
      <c r="AM14" s="40">
        <f>+'2008'!AG38</f>
        <v>592.27769999999998</v>
      </c>
      <c r="AN14" s="40">
        <f>+'2008'!AH38</f>
        <v>595.02780000000007</v>
      </c>
      <c r="AO14" s="40">
        <f>+'2008'!AI38</f>
        <v>592.25459999999998</v>
      </c>
      <c r="AP14" s="40">
        <f>+'2008'!AJ38</f>
        <v>598.13670000000002</v>
      </c>
      <c r="AQ14" s="40">
        <f>+'2008'!AK38</f>
        <v>622.55600000000004</v>
      </c>
      <c r="AR14" s="40">
        <f>+'2008'!AL38</f>
        <v>626.6146</v>
      </c>
      <c r="AS14" s="40">
        <f>+'2008'!AM38</f>
        <v>644.8152</v>
      </c>
      <c r="AT14" s="40">
        <f>+'2008'!AN38</f>
        <v>645.76560000000006</v>
      </c>
      <c r="AU14" s="40">
        <f>+'2008'!AO38</f>
        <v>663.40610000000004</v>
      </c>
      <c r="AV14" s="40">
        <f>+'2008'!AP38</f>
        <v>681.18430000000001</v>
      </c>
      <c r="AW14" s="40">
        <f>+'2008'!AQ38</f>
        <v>675.30849999999998</v>
      </c>
      <c r="AX14" s="40">
        <f>+'2008'!AR38</f>
        <v>685.36630000000002</v>
      </c>
      <c r="AY14" s="40">
        <f>+'2008'!AS38</f>
        <v>681.58339999999998</v>
      </c>
      <c r="AZ14" s="40">
        <f>+'2008'!AT38</f>
        <v>714.54910000000007</v>
      </c>
      <c r="BA14" s="40">
        <f>+'2008'!AU38</f>
        <v>740.73249999999996</v>
      </c>
      <c r="BB14" s="40">
        <f>+'2008'!AV38</f>
        <v>751.45410000000004</v>
      </c>
      <c r="BC14" s="40">
        <f>+'2008'!AW38</f>
        <v>739.25710000000004</v>
      </c>
      <c r="BD14" s="40">
        <f>+'2008'!AX38</f>
        <v>734.17410000000007</v>
      </c>
      <c r="BE14" s="40">
        <f>+'2008'!AY38</f>
        <v>718.04390000000001</v>
      </c>
      <c r="BF14" s="40">
        <f>+'2008'!AZ38</f>
        <v>706.70749999999998</v>
      </c>
      <c r="BG14" s="40">
        <f>+'2008'!BA38</f>
        <v>705.42460000000005</v>
      </c>
      <c r="BH14" s="40">
        <f>+'2008'!BB38</f>
        <v>709.12610000000006</v>
      </c>
      <c r="BI14" s="40"/>
      <c r="BK14" s="405">
        <f t="shared" si="4"/>
        <v>39160</v>
      </c>
      <c r="BL14">
        <f t="shared" si="2"/>
        <v>12</v>
      </c>
      <c r="BM14" s="8">
        <v>456.66</v>
      </c>
      <c r="BN14" s="8">
        <v>609.11</v>
      </c>
      <c r="BO14" s="41">
        <v>380.6037</v>
      </c>
      <c r="BP14" s="8">
        <v>346.59410000000003</v>
      </c>
      <c r="BQ14" s="8">
        <v>552</v>
      </c>
      <c r="BR14" s="8">
        <v>520.88739999999996</v>
      </c>
      <c r="BS14" s="8">
        <v>623.74</v>
      </c>
      <c r="BT14" s="145"/>
      <c r="BU14" s="145">
        <f>+'[2]Uruguay 2'!T278</f>
        <v>158.71426112267412</v>
      </c>
      <c r="CI14">
        <f t="shared" si="5"/>
        <v>11</v>
      </c>
    </row>
    <row r="15" spans="1:87">
      <c r="B15" s="405">
        <f t="shared" si="3"/>
        <v>39167</v>
      </c>
      <c r="C15">
        <f t="shared" si="1"/>
        <v>13</v>
      </c>
      <c r="D15" s="41">
        <v>425.25749999999999</v>
      </c>
      <c r="E15" s="41">
        <v>425.25751578583771</v>
      </c>
      <c r="F15" s="41">
        <v>596.64589999999998</v>
      </c>
      <c r="H15" t="s">
        <v>174</v>
      </c>
      <c r="I15" s="40">
        <f>+'2009'!C39</f>
        <v>713.1825</v>
      </c>
      <c r="J15" s="40">
        <f>+'2009'!D39</f>
        <v>718.40980000000002</v>
      </c>
      <c r="K15" s="40">
        <f>+'2009'!E39</f>
        <v>671.74009999999998</v>
      </c>
      <c r="L15" s="40">
        <f>+'2009'!F39</f>
        <v>650.62080000000003</v>
      </c>
      <c r="M15" s="40">
        <f>+'2009'!G39</f>
        <v>631.1508</v>
      </c>
      <c r="N15" s="40">
        <f>+'2009'!H39</f>
        <v>626.55520000000001</v>
      </c>
      <c r="O15" s="40">
        <f>+'2009'!I39</f>
        <v>612.1155</v>
      </c>
      <c r="P15" s="40">
        <f>+'2009'!J39</f>
        <v>593.76200000000006</v>
      </c>
      <c r="Q15" s="136">
        <f>+'2009'!K39</f>
        <v>571.08479999999997</v>
      </c>
      <c r="R15" s="136">
        <f>+'2009'!L39</f>
        <v>555.47760000000005</v>
      </c>
      <c r="S15" s="136">
        <f>+'2009'!M39</f>
        <v>551.04420000000005</v>
      </c>
      <c r="T15" s="40">
        <f>+'2009'!N39</f>
        <v>556.85540000000003</v>
      </c>
      <c r="U15" s="40">
        <f>+'2009'!O39</f>
        <v>557.52520000000004</v>
      </c>
      <c r="V15" s="40">
        <f>+'2009'!P39</f>
        <v>533.87110000000007</v>
      </c>
      <c r="W15" s="40">
        <f>+'2009'!Q39</f>
        <v>549.70260000000007</v>
      </c>
      <c r="X15" s="40">
        <f>+'2009'!R39</f>
        <v>579.0222</v>
      </c>
      <c r="Y15" s="40">
        <f>+'2009'!S39</f>
        <v>567.94170000000008</v>
      </c>
      <c r="Z15" s="40">
        <f>+'2009'!T39</f>
        <v>559.46069999999997</v>
      </c>
      <c r="AA15" s="40">
        <f>+'2009'!U39</f>
        <v>557.2903</v>
      </c>
      <c r="AB15" s="40">
        <f>+'2009'!V39</f>
        <v>551.48239999999998</v>
      </c>
      <c r="AC15" s="40">
        <f>+'2009'!W39</f>
        <v>551.11570000000006</v>
      </c>
      <c r="AD15" s="40">
        <f>+'2009'!X39</f>
        <v>556.86500000000001</v>
      </c>
      <c r="AE15" s="40">
        <f>+'2009'!Y39</f>
        <v>553.79550000000006</v>
      </c>
      <c r="AF15" s="40">
        <f>+'2009'!Z39</f>
        <v>561.92360000000008</v>
      </c>
      <c r="AG15" s="40">
        <f>+'2009'!AA39</f>
        <v>562.95810000000006</v>
      </c>
      <c r="AH15" s="40">
        <f>+'2009'!AB39</f>
        <v>578.21789999999999</v>
      </c>
      <c r="AI15" s="40">
        <f>+'2009'!AC39</f>
        <v>588.84820000000002</v>
      </c>
      <c r="AJ15" s="40">
        <f>+'2009'!AD39</f>
        <v>614.02539999999999</v>
      </c>
      <c r="AK15" s="40">
        <f>+'2009'!AE39</f>
        <v>619.41150000000005</v>
      </c>
      <c r="AL15" s="40">
        <f>+'2009'!AF39</f>
        <v>633.35559999999998</v>
      </c>
      <c r="AM15" s="40">
        <f>+'2009'!AG39</f>
        <v>647.02629999999999</v>
      </c>
      <c r="AN15" s="40">
        <f>+'2009'!AH39</f>
        <v>648.8347</v>
      </c>
      <c r="AO15" s="40">
        <f>+'2009'!AI39</f>
        <v>647.02730000000008</v>
      </c>
      <c r="AP15" s="40">
        <f>+'2009'!AJ39</f>
        <v>647.66120000000001</v>
      </c>
      <c r="AQ15" s="40">
        <f>+'2009'!AK39</f>
        <v>665.65420000000006</v>
      </c>
      <c r="AR15" s="40">
        <f>+'2009'!AL39</f>
        <v>677.15140000000008</v>
      </c>
      <c r="AS15" s="40">
        <f>+'2009'!AM39</f>
        <v>700.42230000000006</v>
      </c>
      <c r="AT15" s="40">
        <f>+'2009'!AN39</f>
        <v>717.29219999999998</v>
      </c>
      <c r="AU15" s="40">
        <f>+'2009'!AO39</f>
        <v>726.48670000000004</v>
      </c>
      <c r="AV15" s="40">
        <f>+'2009'!AP39</f>
        <v>730.86810000000003</v>
      </c>
      <c r="AW15" s="40">
        <f>+'2009'!AQ39</f>
        <v>727.95010000000002</v>
      </c>
      <c r="AX15" s="40">
        <f>+'2009'!AR39</f>
        <v>725.11860000000001</v>
      </c>
      <c r="AY15" s="40">
        <f>+'2009'!AS39</f>
        <v>723.87260000000003</v>
      </c>
      <c r="AZ15" s="40">
        <f>+'2009'!AT39</f>
        <v>718.2867</v>
      </c>
      <c r="BA15" s="40">
        <f>+'2009'!AU39</f>
        <v>711.71630000000005</v>
      </c>
      <c r="BB15" s="40">
        <f>+'2009'!AV39</f>
        <v>706.74459999999999</v>
      </c>
      <c r="BC15" s="40">
        <f>+'2009'!AW39</f>
        <v>701.88430000000005</v>
      </c>
      <c r="BD15" s="40">
        <f>+'2009'!AX39</f>
        <v>713.53970000000004</v>
      </c>
      <c r="BE15" s="40">
        <f>+'2009'!AY39</f>
        <v>713.63819999999998</v>
      </c>
      <c r="BF15" s="40">
        <f>+'2009'!AZ39</f>
        <v>714.43400000000008</v>
      </c>
      <c r="BG15" s="40">
        <f>+'2009'!BA39</f>
        <v>725.02330000000006</v>
      </c>
      <c r="BH15" s="40">
        <f>+'2009'!BB39</f>
        <v>720.30860000000007</v>
      </c>
      <c r="BI15" s="40">
        <f>+'2009'!BC39</f>
        <v>717.56100000000004</v>
      </c>
      <c r="BK15" s="405">
        <f t="shared" si="4"/>
        <v>39167</v>
      </c>
      <c r="BL15">
        <f t="shared" si="2"/>
        <v>13</v>
      </c>
      <c r="BM15" s="8">
        <v>460.64</v>
      </c>
      <c r="BN15" s="8">
        <v>589.1</v>
      </c>
      <c r="BO15" s="41">
        <v>387.55779999999999</v>
      </c>
      <c r="BP15" s="8">
        <v>347.92529999999999</v>
      </c>
      <c r="BQ15" s="8">
        <v>560</v>
      </c>
      <c r="BR15" s="8">
        <v>561.40679999999998</v>
      </c>
      <c r="BS15" s="8">
        <v>712.48</v>
      </c>
      <c r="BT15" s="145"/>
      <c r="BU15" s="145">
        <f>+'[2]Uruguay 2'!T279</f>
        <v>157.52492136273298</v>
      </c>
      <c r="CI15">
        <f t="shared" si="5"/>
        <v>12</v>
      </c>
    </row>
    <row r="16" spans="1:87">
      <c r="B16" s="405">
        <f t="shared" si="3"/>
        <v>39174</v>
      </c>
      <c r="C16">
        <f t="shared" si="1"/>
        <v>14</v>
      </c>
      <c r="D16" s="41">
        <v>431.2473</v>
      </c>
      <c r="E16" s="41">
        <v>431.2473444789868</v>
      </c>
      <c r="F16" s="41">
        <v>616.08950000000004</v>
      </c>
      <c r="H16" t="s">
        <v>175</v>
      </c>
      <c r="I16" s="40">
        <f>+'2010'!C39</f>
        <v>714.02460000000008</v>
      </c>
      <c r="J16" s="40">
        <f>+'2010'!D39</f>
        <v>642.12220000000002</v>
      </c>
      <c r="K16" s="40">
        <f>+'2010'!E39</f>
        <v>603.6576</v>
      </c>
      <c r="L16" s="40">
        <f>+'2010'!F39</f>
        <v>579.71630000000005</v>
      </c>
      <c r="M16" s="40">
        <f>+'2010'!G39</f>
        <v>565.46699999999998</v>
      </c>
      <c r="N16" s="40">
        <f>+'2010'!H39</f>
        <v>574.07370000000003</v>
      </c>
      <c r="O16" s="40">
        <f>+'2010'!I39</f>
        <v>566.91250000000002</v>
      </c>
      <c r="P16" s="40">
        <f>+'2010'!J39</f>
        <v>565.38340000000005</v>
      </c>
      <c r="Q16" s="136">
        <f>+'2010'!K39</f>
        <v>565.75670000000002</v>
      </c>
      <c r="R16" s="136">
        <f>+'2010'!L39</f>
        <v>571.97130000000004</v>
      </c>
      <c r="S16" s="136">
        <f>+'2010'!M39</f>
        <v>579.26220000000001</v>
      </c>
      <c r="T16" s="40">
        <f>+'2010'!N39</f>
        <v>579.59030000000007</v>
      </c>
      <c r="U16" s="40">
        <f>+'2010'!O39</f>
        <v>583.97</v>
      </c>
      <c r="V16" s="40">
        <f>+'2010'!P39</f>
        <v>592.12570000000005</v>
      </c>
      <c r="W16" s="40">
        <f>+'2010'!Q39</f>
        <v>578.46230000000003</v>
      </c>
      <c r="X16" s="40">
        <f>+'2010'!R39</f>
        <v>562.08680000000004</v>
      </c>
      <c r="Y16" s="40">
        <f>+'2010'!S39</f>
        <v>550.68830000000003</v>
      </c>
      <c r="Z16" s="40">
        <f>+'2010'!T39</f>
        <v>540.44820000000004</v>
      </c>
      <c r="AA16" s="40">
        <f>+'2010'!U39</f>
        <v>536.4982</v>
      </c>
      <c r="AB16" s="40">
        <f>+'2010'!V39</f>
        <v>528.21980000000008</v>
      </c>
      <c r="AC16" s="40">
        <f>+'2010'!W39</f>
        <v>532.23070000000007</v>
      </c>
      <c r="AD16" s="40">
        <f>+'2010'!X39</f>
        <v>531.7722</v>
      </c>
      <c r="AE16" s="40">
        <f>+'2010'!Y39</f>
        <v>544.44950000000006</v>
      </c>
      <c r="AF16" s="40">
        <f>+'2010'!Z39</f>
        <v>535.01100000000008</v>
      </c>
      <c r="AG16" s="40">
        <f>+'2010'!AA39</f>
        <v>532.9171</v>
      </c>
      <c r="AH16" s="40">
        <f>+'2010'!AB39</f>
        <v>535.23090000000002</v>
      </c>
      <c r="AI16" s="40">
        <f>+'2010'!AC39</f>
        <v>555.06259999999997</v>
      </c>
      <c r="AJ16" s="40">
        <f>+'2010'!AD39</f>
        <v>576.19400000000007</v>
      </c>
      <c r="AK16" s="40">
        <f>+'2010'!AE39</f>
        <v>572.70130000000006</v>
      </c>
      <c r="AL16" s="40">
        <f>+'2010'!AF39</f>
        <v>576.31060000000002</v>
      </c>
      <c r="AM16" s="40">
        <f>+'2010'!AG39</f>
        <v>575.26790000000005</v>
      </c>
      <c r="AN16" s="40">
        <f>+'2010'!AH39</f>
        <v>588.86599999999999</v>
      </c>
      <c r="AO16" s="40">
        <f>+'2010'!AI39</f>
        <v>630.91210000000001</v>
      </c>
      <c r="AP16" s="40">
        <f>+'2010'!AJ39</f>
        <v>601.5059</v>
      </c>
      <c r="AQ16" s="40">
        <f>+'2010'!AK39</f>
        <v>621.25279999999998</v>
      </c>
      <c r="AR16" s="40">
        <f>+'2010'!AL39</f>
        <v>620.53060000000005</v>
      </c>
      <c r="AS16" s="40">
        <f>+'2010'!AM39</f>
        <v>630.53610000000003</v>
      </c>
      <c r="AT16" s="40">
        <f>+'2010'!AN39</f>
        <v>628.59190000000001</v>
      </c>
      <c r="AU16" s="40">
        <f>+'2010'!AO39</f>
        <v>630.31020000000001</v>
      </c>
      <c r="AV16" s="40">
        <f>+'2010'!AP39</f>
        <v>628.91100000000006</v>
      </c>
      <c r="AW16" s="40">
        <f>+'2010'!AQ39</f>
        <v>629.23340000000007</v>
      </c>
      <c r="AX16" s="40">
        <f>+'2010'!AR39</f>
        <v>628.34500000000003</v>
      </c>
      <c r="AY16" s="40">
        <f>+'2010'!AS39</f>
        <v>623.20500000000004</v>
      </c>
      <c r="AZ16" s="40">
        <f>+'2010'!AT39</f>
        <v>622.51980000000003</v>
      </c>
      <c r="BA16" s="40">
        <f>+'2010'!AU39</f>
        <v>619.96990000000005</v>
      </c>
      <c r="BB16" s="40">
        <f>+'2010'!AV39</f>
        <v>604.33230000000003</v>
      </c>
      <c r="BC16" s="40">
        <f>+'2010'!AW39</f>
        <v>615.72840000000008</v>
      </c>
      <c r="BD16" s="40">
        <f>+'2010'!AX39</f>
        <v>608.19740000000002</v>
      </c>
      <c r="BE16" s="40">
        <f>+'2010'!AY39</f>
        <v>610.10050000000001</v>
      </c>
      <c r="BF16" s="40">
        <f>+'2010'!AZ39</f>
        <v>611.02409999999998</v>
      </c>
      <c r="BG16" s="40">
        <f>+'2010'!BA39</f>
        <v>628.11940000000004</v>
      </c>
      <c r="BH16" s="40">
        <f>+'2010'!BB39</f>
        <v>615.21140000000003</v>
      </c>
      <c r="BK16" s="405">
        <f t="shared" si="4"/>
        <v>39174</v>
      </c>
      <c r="BL16">
        <f t="shared" si="2"/>
        <v>14</v>
      </c>
      <c r="BM16" s="8">
        <v>454.71</v>
      </c>
      <c r="BN16" s="8">
        <v>614.4</v>
      </c>
      <c r="BO16" s="41">
        <v>389.68729999999999</v>
      </c>
      <c r="BP16" s="8">
        <v>348.97120000000001</v>
      </c>
      <c r="BQ16" s="8">
        <v>562</v>
      </c>
      <c r="BR16" s="8">
        <v>508.84609999999998</v>
      </c>
      <c r="BS16" s="8">
        <v>715.43</v>
      </c>
      <c r="BT16" s="145"/>
      <c r="BU16" s="145">
        <f>+'[2]Uruguay 2'!T280</f>
        <v>163.07067013397739</v>
      </c>
      <c r="CI16">
        <f t="shared" si="5"/>
        <v>13</v>
      </c>
    </row>
    <row r="17" spans="1:87">
      <c r="B17" s="405">
        <f t="shared" si="3"/>
        <v>39181</v>
      </c>
      <c r="C17">
        <f t="shared" si="1"/>
        <v>15</v>
      </c>
      <c r="D17" s="41">
        <v>414.70010000000002</v>
      </c>
      <c r="E17" s="41">
        <v>414.70010574553834</v>
      </c>
      <c r="F17" s="41">
        <v>580.71579999999994</v>
      </c>
      <c r="H17" t="s">
        <v>188</v>
      </c>
      <c r="I17" s="40">
        <f>+'2011 New'!D39</f>
        <v>568.19119999999998</v>
      </c>
      <c r="J17" s="40">
        <f>+'2011 New'!E39</f>
        <v>548.02819999999997</v>
      </c>
      <c r="K17" s="40">
        <f>+'2011 New'!F39</f>
        <v>533.79090000000008</v>
      </c>
      <c r="L17" s="40">
        <f>+'2011 New'!G39</f>
        <v>531.12080000000003</v>
      </c>
      <c r="M17" s="40">
        <f>+'2011 New'!H39</f>
        <v>525.7921</v>
      </c>
      <c r="N17" s="40">
        <f>+'2011 New'!I39</f>
        <v>527.34400000000005</v>
      </c>
      <c r="O17" s="40">
        <f>+'2011 New'!J39</f>
        <v>534.52970000000005</v>
      </c>
      <c r="P17" s="40">
        <f>+'2011 New'!K39</f>
        <v>539.12310000000002</v>
      </c>
      <c r="Q17" s="136">
        <f>+'2011 New'!L39</f>
        <v>538.68450000000007</v>
      </c>
      <c r="R17" s="136">
        <f>+'2011 New'!M39</f>
        <v>540.58120000000008</v>
      </c>
      <c r="S17" s="136">
        <f>+'2011 New'!N39</f>
        <v>543.84670000000006</v>
      </c>
      <c r="T17" s="40">
        <f>+'2011 New'!O39</f>
        <v>541.0607</v>
      </c>
      <c r="U17" s="40">
        <f>+'2011 New'!P39</f>
        <v>542.33950000000004</v>
      </c>
      <c r="V17" s="40">
        <f>+'2011 New'!Q39</f>
        <v>559.0942</v>
      </c>
      <c r="W17" s="40">
        <f>+'2011 New'!R39</f>
        <v>590.56920000000002</v>
      </c>
      <c r="X17" s="40">
        <f>+'2011 New'!S39</f>
        <v>610.95680000000004</v>
      </c>
      <c r="Y17" s="40">
        <f>+'2011 New'!T39</f>
        <v>584.51960000000008</v>
      </c>
      <c r="Z17" s="40">
        <f>+'2011 New'!U39</f>
        <v>568.31510000000003</v>
      </c>
      <c r="AA17" s="40">
        <f>+'2011 New'!V39</f>
        <v>561.31470000000002</v>
      </c>
      <c r="AB17" s="40">
        <f>+'2011 New'!W39</f>
        <v>559.58440000000007</v>
      </c>
      <c r="AC17" s="40">
        <f>+'2011 New'!X39</f>
        <v>555.88459999999998</v>
      </c>
      <c r="AD17" s="40">
        <f>+'2011 New'!Y39</f>
        <v>556.73820000000001</v>
      </c>
      <c r="AE17" s="40">
        <f>+'2011 New'!Z39</f>
        <v>560.71249999999998</v>
      </c>
      <c r="AF17" s="40">
        <f>+'2011 New'!AA39</f>
        <v>558.18979999999999</v>
      </c>
      <c r="AG17" s="40">
        <f>+'2011 New'!AB39</f>
        <v>565.3057</v>
      </c>
      <c r="AH17" s="40">
        <f>+'2011 New'!AC39</f>
        <v>571.05860000000007</v>
      </c>
      <c r="AI17" s="40">
        <f>+'2011 New'!AD39</f>
        <v>570.03830000000005</v>
      </c>
      <c r="AJ17" s="40">
        <f>+'2011 New'!AE39</f>
        <v>570.15710000000001</v>
      </c>
      <c r="AK17" s="40">
        <f>+'2011 New'!AF39</f>
        <v>590.03899999999999</v>
      </c>
      <c r="AL17" s="40">
        <f>+'2011 New'!AG39</f>
        <v>584.78110000000004</v>
      </c>
      <c r="AM17" s="40">
        <f>+'2011 New'!AH39</f>
        <v>582.27539999999999</v>
      </c>
      <c r="AN17" s="40">
        <f>+'2011 New'!AI39</f>
        <v>601.89160000000004</v>
      </c>
      <c r="AO17" s="40">
        <f>+'2011 New'!AJ39</f>
        <v>598.80550000000005</v>
      </c>
      <c r="AP17" s="40">
        <f>+'2011 New'!AK39</f>
        <v>599.69640000000004</v>
      </c>
      <c r="AQ17" s="40">
        <f>+'2011 New'!AL39</f>
        <v>608.89340000000004</v>
      </c>
      <c r="AR17" s="40">
        <f>+'2011 New'!AM39</f>
        <v>622.81330000000003</v>
      </c>
      <c r="AS17" s="40">
        <f>+'2011 New'!AN39</f>
        <v>622.50380000000007</v>
      </c>
      <c r="AT17" s="40">
        <f>+'2011 New'!AO39</f>
        <v>622.61560000000009</v>
      </c>
      <c r="AU17" s="40">
        <f>+'2011 New'!AP39</f>
        <v>620.67610000000002</v>
      </c>
      <c r="AV17" s="40">
        <f>+'2011 New'!AQ39</f>
        <v>630.30320000000006</v>
      </c>
      <c r="AW17" s="40">
        <f>+'2011 New'!AR39</f>
        <v>638.30540000000008</v>
      </c>
      <c r="AX17" s="40">
        <f>+'2011 New'!AS39</f>
        <v>633.8895</v>
      </c>
      <c r="AY17" s="40">
        <f>+'2011 New'!AT39</f>
        <v>621.1463</v>
      </c>
      <c r="AZ17" s="40">
        <f>+'2011 New'!AU39</f>
        <v>634.97990000000004</v>
      </c>
      <c r="BA17" s="40">
        <f>+'2011 New'!AV39</f>
        <v>627.39620000000002</v>
      </c>
      <c r="BB17" s="40">
        <f>+'2011 New'!AW39</f>
        <v>636.58040000000005</v>
      </c>
      <c r="BC17" s="40">
        <f>+'2011 New'!AX39</f>
        <v>637.70010000000002</v>
      </c>
      <c r="BD17" s="40">
        <f>+'2011 New'!AY39</f>
        <v>637.79399999999998</v>
      </c>
      <c r="BE17" s="40">
        <f>+'2011 New'!AZ39</f>
        <v>642.17079999999999</v>
      </c>
      <c r="BF17" s="40">
        <f>+'2011 New'!BA39</f>
        <v>643.76600000000008</v>
      </c>
      <c r="BG17" s="40">
        <f>+'2011 New'!BB39</f>
        <v>651.48290000000009</v>
      </c>
      <c r="BH17" s="40">
        <f>+'2011 New'!BC39</f>
        <v>645.37990000000002</v>
      </c>
      <c r="BK17" s="405">
        <f t="shared" si="4"/>
        <v>39181</v>
      </c>
      <c r="BL17">
        <f t="shared" si="2"/>
        <v>15</v>
      </c>
      <c r="BM17" s="8">
        <v>416.76</v>
      </c>
      <c r="BN17" s="8">
        <v>609.22</v>
      </c>
      <c r="BO17" s="41">
        <v>363.25749999999999</v>
      </c>
      <c r="BP17" s="8">
        <v>346.55079999999998</v>
      </c>
      <c r="BQ17" s="8">
        <v>561</v>
      </c>
      <c r="BR17" s="8">
        <v>507.85079999999999</v>
      </c>
      <c r="BS17" s="8">
        <v>631.42999999999995</v>
      </c>
      <c r="BT17" s="145"/>
      <c r="BU17" s="145">
        <f>+'[2]Uruguay 2'!T281</f>
        <v>160.90874837083754</v>
      </c>
      <c r="CI17">
        <f t="shared" si="5"/>
        <v>14</v>
      </c>
    </row>
    <row r="18" spans="1:87">
      <c r="B18" s="405">
        <f t="shared" si="3"/>
        <v>39188</v>
      </c>
      <c r="C18">
        <f t="shared" si="1"/>
        <v>16</v>
      </c>
      <c r="D18" s="41">
        <v>412.67650000000003</v>
      </c>
      <c r="E18" s="41">
        <v>412.67649501439274</v>
      </c>
      <c r="F18" s="41">
        <v>552.55600000000004</v>
      </c>
      <c r="H18" s="215" t="s">
        <v>207</v>
      </c>
      <c r="I18" s="40">
        <f>'2012'!D41</f>
        <v>633.93560000000002</v>
      </c>
      <c r="J18" s="40">
        <f>'2012'!E41</f>
        <v>610.51620000000003</v>
      </c>
      <c r="K18" s="40">
        <f>'2012'!F41</f>
        <v>588.69760000000008</v>
      </c>
      <c r="L18" s="40">
        <f>'2012'!G41</f>
        <v>576.65010000000007</v>
      </c>
      <c r="M18" s="40">
        <f>'2012'!H41</f>
        <v>576.99459999999999</v>
      </c>
      <c r="N18" s="40">
        <f>'2012'!I41</f>
        <v>585.27539999999999</v>
      </c>
      <c r="O18" s="40">
        <f>'2012'!J41</f>
        <v>584.96370000000002</v>
      </c>
      <c r="P18" s="40">
        <f>'2012'!K41</f>
        <v>584.10320000000002</v>
      </c>
      <c r="Q18" s="40">
        <f>'2012'!L41</f>
        <v>584.02460000000008</v>
      </c>
      <c r="R18" s="40">
        <f>'2012'!M41</f>
        <v>586.61620000000005</v>
      </c>
      <c r="S18" s="40">
        <f>'2012'!N41</f>
        <v>586.15030000000002</v>
      </c>
      <c r="T18" s="40">
        <f>'2012'!O41</f>
        <v>581.6567</v>
      </c>
      <c r="U18" s="40">
        <f>'2012'!P41</f>
        <v>580.49959999999999</v>
      </c>
      <c r="V18" s="40">
        <f>'2012'!Q41</f>
        <v>601.77910000000008</v>
      </c>
      <c r="W18" s="40">
        <f>'2012'!R41</f>
        <v>598.7604</v>
      </c>
      <c r="X18" s="40">
        <f>'2012'!S41</f>
        <v>591.39139999999998</v>
      </c>
      <c r="Y18" s="40">
        <f>'2012'!T41</f>
        <v>594.31119999999999</v>
      </c>
      <c r="Z18" s="40">
        <f>'2012'!U41</f>
        <v>595.82180000000005</v>
      </c>
      <c r="AA18" s="40">
        <f>'2012'!V41</f>
        <v>579.74829999999997</v>
      </c>
      <c r="AB18" s="40">
        <f>'2012'!W41</f>
        <v>556.19889999999998</v>
      </c>
      <c r="AC18" s="40">
        <f>'2012'!X41</f>
        <v>555.25260000000003</v>
      </c>
      <c r="AD18" s="40">
        <f>'2012'!Y41</f>
        <v>555.39780000000007</v>
      </c>
      <c r="AE18" s="40">
        <f>'2012'!Z41</f>
        <v>557.15170000000001</v>
      </c>
      <c r="AF18" s="40">
        <f>'2012'!AA41</f>
        <v>553.40570000000002</v>
      </c>
      <c r="AG18" s="40">
        <f>'2012'!AB41</f>
        <v>551.67899999999997</v>
      </c>
      <c r="AH18" s="40">
        <f>'2012'!AC41</f>
        <v>555.04780000000005</v>
      </c>
      <c r="AI18" s="40">
        <f>'2012'!AD41</f>
        <v>558.44280000000003</v>
      </c>
      <c r="AJ18" s="40">
        <f>'2012'!AE41</f>
        <v>577.09519999999998</v>
      </c>
      <c r="AK18" s="40">
        <f>'2012'!AF41</f>
        <v>591.86969999999997</v>
      </c>
      <c r="AL18" s="40">
        <f>'2012'!AG41</f>
        <v>594.90729999999996</v>
      </c>
      <c r="AM18" s="40">
        <f>'2012'!AH41</f>
        <v>579.18259999999998</v>
      </c>
      <c r="AN18" s="40">
        <f>'2012'!AI41</f>
        <v>604.94740000000002</v>
      </c>
      <c r="AO18" s="40">
        <f>'2012'!AJ41</f>
        <v>614.49379999999996</v>
      </c>
      <c r="AP18" s="40">
        <f>'2012'!AK41</f>
        <v>611.92280000000005</v>
      </c>
      <c r="AQ18" s="40">
        <f>'2012'!AL41</f>
        <v>615.93359999999996</v>
      </c>
      <c r="AR18" s="40">
        <f>'2012'!AM41</f>
        <v>633.96529999999996</v>
      </c>
      <c r="AS18" s="40">
        <f>'2012'!AN41</f>
        <v>637.87940000000003</v>
      </c>
      <c r="AT18" s="40">
        <f>'2012'!AO41</f>
        <v>639.45000000000005</v>
      </c>
      <c r="AU18" s="40">
        <f>'2012'!AP41</f>
        <v>638.56119999999999</v>
      </c>
      <c r="AV18" s="40">
        <f>'2012'!AQ41</f>
        <v>626.22460000000001</v>
      </c>
      <c r="AW18" s="40">
        <f>'2012'!AR41</f>
        <v>631.0806</v>
      </c>
      <c r="AX18" s="40">
        <f>'2012'!AS41</f>
        <v>629.10749999999996</v>
      </c>
      <c r="AY18" s="40">
        <f>'2012'!AT41</f>
        <v>625.89710000000002</v>
      </c>
      <c r="AZ18" s="40">
        <f>'2012'!AU41</f>
        <v>629.73069999999996</v>
      </c>
      <c r="BA18" s="40">
        <f>'2012'!AV41</f>
        <v>632.15880000000004</v>
      </c>
      <c r="BB18" s="40">
        <f>'2012'!AW41</f>
        <v>635.93269999999995</v>
      </c>
      <c r="BC18" s="40">
        <f>'2012'!AX41</f>
        <v>638.20420000000001</v>
      </c>
      <c r="BD18" s="40">
        <f>'2012'!AY41</f>
        <v>634.31500000000005</v>
      </c>
      <c r="BE18" s="40">
        <f>'2012'!AZ41</f>
        <v>635.31939999999997</v>
      </c>
      <c r="BF18" s="40">
        <f>'2012'!BA41</f>
        <v>635.70479999999998</v>
      </c>
      <c r="BG18" s="40">
        <f>'2012'!BB41</f>
        <v>604.13699999999994</v>
      </c>
      <c r="BH18" s="40">
        <f>'2012'!BC41</f>
        <v>602.94939999999997</v>
      </c>
      <c r="BK18" s="405">
        <f t="shared" si="4"/>
        <v>39188</v>
      </c>
      <c r="BL18">
        <f t="shared" si="2"/>
        <v>16</v>
      </c>
      <c r="BM18" s="8">
        <v>408.76</v>
      </c>
      <c r="BN18" s="8">
        <v>563.19000000000005</v>
      </c>
      <c r="BO18" s="41">
        <v>366.11739999999998</v>
      </c>
      <c r="BP18" s="8">
        <v>329.56139999999999</v>
      </c>
      <c r="BQ18" s="8">
        <v>554</v>
      </c>
      <c r="BR18" s="8">
        <v>428.10849999999999</v>
      </c>
      <c r="BS18" s="8">
        <v>618.20000000000005</v>
      </c>
      <c r="BT18" s="145"/>
      <c r="BU18" s="145">
        <f>+'[2]Uruguay 2'!T282</f>
        <v>158.09825007875574</v>
      </c>
      <c r="CI18">
        <f t="shared" si="5"/>
        <v>15</v>
      </c>
    </row>
    <row r="19" spans="1:87">
      <c r="B19" s="405">
        <f t="shared" si="3"/>
        <v>39195</v>
      </c>
      <c r="C19">
        <f t="shared" si="1"/>
        <v>17</v>
      </c>
      <c r="D19" s="41">
        <v>394.15870000000001</v>
      </c>
      <c r="E19" s="41">
        <v>394.15871956246406</v>
      </c>
      <c r="F19" s="41">
        <v>536.42200000000003</v>
      </c>
      <c r="H19" s="215" t="s">
        <v>220</v>
      </c>
      <c r="I19" s="40">
        <f>'2013'!C41</f>
        <v>602.94939999999997</v>
      </c>
      <c r="J19" s="40">
        <f>'2013'!D41</f>
        <v>636.02660000000003</v>
      </c>
      <c r="K19" s="40">
        <f>'2013'!E41</f>
        <v>647.21</v>
      </c>
      <c r="L19" s="40">
        <f>'2013'!F41</f>
        <v>577.85149999999999</v>
      </c>
      <c r="M19" s="40">
        <f>'2013'!G41</f>
        <v>558.66930000000002</v>
      </c>
      <c r="N19" s="40">
        <f>'2013'!H41</f>
        <v>542.38499999999999</v>
      </c>
      <c r="O19" s="40">
        <f>'2013'!I41</f>
        <v>547.96730000000002</v>
      </c>
      <c r="P19" s="40">
        <f>'2013'!J41</f>
        <v>545.24249999999995</v>
      </c>
      <c r="Q19" s="40">
        <f>'2013'!K41</f>
        <v>539.04629999999997</v>
      </c>
      <c r="R19" s="40">
        <f>'2013'!L41</f>
        <v>535.11339999999996</v>
      </c>
      <c r="S19" s="40">
        <f>'2013'!M41</f>
        <v>542.11109999999996</v>
      </c>
      <c r="T19" s="40">
        <f>'2013'!N41</f>
        <v>527.88250000000005</v>
      </c>
      <c r="U19" s="40">
        <f>'2013'!O41</f>
        <v>529.93499999999995</v>
      </c>
      <c r="V19" s="40">
        <f>'2013'!P41</f>
        <v>556.03679999999997</v>
      </c>
      <c r="W19" s="40">
        <f>'2013'!Q41</f>
        <v>550.13930000000005</v>
      </c>
      <c r="X19" s="40">
        <f>'2013'!R41</f>
        <v>540.89980000000003</v>
      </c>
      <c r="Y19" s="40">
        <f>'2013'!S41</f>
        <v>543.97789999999998</v>
      </c>
      <c r="Z19" s="40">
        <f>'2013'!T41</f>
        <v>549.6268</v>
      </c>
      <c r="AA19" s="40">
        <f>'2013'!U41</f>
        <v>566.2604</v>
      </c>
      <c r="AB19" s="40">
        <f>'2013'!V41</f>
        <v>555.03110000000004</v>
      </c>
      <c r="AC19" s="40">
        <f>'2013'!W41</f>
        <v>560.62929999999994</v>
      </c>
      <c r="BK19" s="405">
        <f t="shared" si="4"/>
        <v>39195</v>
      </c>
      <c r="BL19">
        <f t="shared" si="2"/>
        <v>17</v>
      </c>
      <c r="BM19" s="8">
        <v>388.19</v>
      </c>
      <c r="BN19" s="8">
        <v>537.48</v>
      </c>
      <c r="BO19" s="41">
        <v>342.65960000000001</v>
      </c>
      <c r="BP19" s="8">
        <v>332.00470000000001</v>
      </c>
      <c r="BQ19" s="8">
        <v>540</v>
      </c>
      <c r="BR19" s="8">
        <v>429.87040000000002</v>
      </c>
      <c r="BS19" s="8">
        <v>618.20000000000005</v>
      </c>
      <c r="BT19" s="145"/>
      <c r="BU19" s="145">
        <f>+'[2]Uruguay 2'!T283</f>
        <v>158.93213418739538</v>
      </c>
      <c r="CI19">
        <f t="shared" si="5"/>
        <v>16</v>
      </c>
    </row>
    <row r="20" spans="1:87">
      <c r="B20" s="405">
        <f t="shared" si="3"/>
        <v>39202</v>
      </c>
      <c r="C20">
        <f t="shared" si="1"/>
        <v>18</v>
      </c>
      <c r="D20" s="41">
        <v>390.78860000000003</v>
      </c>
      <c r="E20" s="41">
        <v>390.78857888313189</v>
      </c>
      <c r="F20" s="41">
        <v>524.56240000000003</v>
      </c>
      <c r="BK20" s="405">
        <f t="shared" si="4"/>
        <v>39202</v>
      </c>
      <c r="BL20">
        <f t="shared" si="2"/>
        <v>18</v>
      </c>
      <c r="BM20" s="8">
        <v>384.62</v>
      </c>
      <c r="BN20" s="8">
        <v>517.47</v>
      </c>
      <c r="BO20" s="41">
        <v>338.03890000000001</v>
      </c>
      <c r="BP20" s="8">
        <v>333.3646</v>
      </c>
      <c r="BQ20" s="8">
        <v>538</v>
      </c>
      <c r="BR20" s="8">
        <v>308.0188</v>
      </c>
      <c r="BS20" s="8">
        <v>615.01</v>
      </c>
      <c r="BT20" s="145"/>
      <c r="BU20" s="145">
        <f>+'[2]Uruguay 2'!T284</f>
        <v>164.29640263263542</v>
      </c>
      <c r="CI20">
        <f t="shared" si="5"/>
        <v>17</v>
      </c>
    </row>
    <row r="21" spans="1:87">
      <c r="B21" s="405">
        <f t="shared" si="3"/>
        <v>39209</v>
      </c>
      <c r="C21">
        <f t="shared" si="1"/>
        <v>19</v>
      </c>
      <c r="D21" s="41">
        <v>383.6087</v>
      </c>
      <c r="E21" s="41">
        <v>383.60871871042031</v>
      </c>
      <c r="F21" s="41">
        <v>508.07670000000002</v>
      </c>
      <c r="BK21" s="405">
        <f t="shared" si="4"/>
        <v>39209</v>
      </c>
      <c r="BL21">
        <f t="shared" si="2"/>
        <v>19</v>
      </c>
      <c r="BM21" s="8">
        <v>381.29</v>
      </c>
      <c r="BN21" s="8">
        <v>494.83</v>
      </c>
      <c r="BO21" s="41">
        <v>326.18639999999999</v>
      </c>
      <c r="BP21" s="8">
        <v>307.94380000000001</v>
      </c>
      <c r="BQ21" s="8">
        <v>536</v>
      </c>
      <c r="BR21" s="8">
        <v>381.07769999999999</v>
      </c>
      <c r="BS21" s="8">
        <v>614.5</v>
      </c>
      <c r="BT21" s="145"/>
      <c r="BU21" s="145">
        <f>+'[2]Uruguay 2'!T285</f>
        <v>163.07984282047227</v>
      </c>
      <c r="CI21">
        <f t="shared" si="5"/>
        <v>18</v>
      </c>
    </row>
    <row r="22" spans="1:87">
      <c r="B22" s="405">
        <f t="shared" si="3"/>
        <v>39216</v>
      </c>
      <c r="C22">
        <f t="shared" si="1"/>
        <v>20</v>
      </c>
      <c r="D22" s="41">
        <v>415.49630000000002</v>
      </c>
      <c r="E22" s="41">
        <v>415.49629934369608</v>
      </c>
      <c r="F22" s="41">
        <v>521.10389999999995</v>
      </c>
      <c r="BK22" s="405">
        <f t="shared" si="4"/>
        <v>39216</v>
      </c>
      <c r="BL22">
        <f t="shared" si="2"/>
        <v>20</v>
      </c>
      <c r="BM22" s="8">
        <v>388.78</v>
      </c>
      <c r="BN22" s="8">
        <v>498.4</v>
      </c>
      <c r="BO22" s="41">
        <v>393.44420000000002</v>
      </c>
      <c r="BP22" s="8">
        <v>308.46570000000003</v>
      </c>
      <c r="BQ22" s="8">
        <v>528</v>
      </c>
      <c r="BR22" s="8">
        <v>368.20339999999999</v>
      </c>
      <c r="BS22" s="8">
        <v>677.99</v>
      </c>
      <c r="BT22" s="145"/>
      <c r="BU22" s="145">
        <f>+'[2]Uruguay 2'!T286</f>
        <v>167.45945814425966</v>
      </c>
      <c r="CI22">
        <f t="shared" si="5"/>
        <v>19</v>
      </c>
    </row>
    <row r="23" spans="1:87">
      <c r="B23" s="405">
        <f t="shared" si="3"/>
        <v>39223</v>
      </c>
      <c r="C23">
        <f t="shared" si="1"/>
        <v>21</v>
      </c>
      <c r="D23" s="41">
        <v>419.00650000000002</v>
      </c>
      <c r="E23" s="41">
        <v>419.0064639032816</v>
      </c>
      <c r="F23" s="41">
        <v>523.28729999999996</v>
      </c>
      <c r="BK23" s="405">
        <f t="shared" si="4"/>
        <v>39223</v>
      </c>
      <c r="BL23">
        <f t="shared" si="2"/>
        <v>21</v>
      </c>
      <c r="BM23" s="8">
        <v>486.26</v>
      </c>
      <c r="BN23" s="8">
        <v>505.6</v>
      </c>
      <c r="BO23" s="41">
        <v>389.79700000000003</v>
      </c>
      <c r="BP23" s="8">
        <v>307.57569999999998</v>
      </c>
      <c r="BQ23" s="8">
        <v>517</v>
      </c>
      <c r="BR23" s="8">
        <v>366.75060000000002</v>
      </c>
      <c r="BS23" s="8">
        <v>668.15</v>
      </c>
      <c r="BT23" s="145"/>
      <c r="BU23" s="145">
        <f>+'[2]Uruguay 2'!T287</f>
        <v>167.03366221000252</v>
      </c>
      <c r="CI23">
        <f t="shared" si="5"/>
        <v>20</v>
      </c>
    </row>
    <row r="24" spans="1:87">
      <c r="B24" s="405">
        <f t="shared" si="3"/>
        <v>39230</v>
      </c>
      <c r="C24">
        <f t="shared" si="1"/>
        <v>22</v>
      </c>
      <c r="D24" s="41">
        <v>410.26030000000003</v>
      </c>
      <c r="E24" s="41">
        <v>410.26033211283834</v>
      </c>
      <c r="F24" s="41">
        <v>522.97379999999998</v>
      </c>
      <c r="BK24" s="405">
        <f t="shared" si="4"/>
        <v>39230</v>
      </c>
      <c r="BL24">
        <f t="shared" si="2"/>
        <v>22</v>
      </c>
      <c r="BM24" s="8">
        <v>386.26</v>
      </c>
      <c r="BN24" s="8">
        <v>505.29</v>
      </c>
      <c r="BO24" s="41">
        <v>392.59800000000001</v>
      </c>
      <c r="BP24" s="8">
        <v>298.26179999999999</v>
      </c>
      <c r="BQ24" s="8">
        <v>503</v>
      </c>
      <c r="BR24" s="8">
        <v>365.06189999999998</v>
      </c>
      <c r="BS24" s="8">
        <v>659.99</v>
      </c>
      <c r="BT24" s="145"/>
      <c r="BU24" s="145">
        <f>+'[2]Uruguay 2'!T288</f>
        <v>162.47156291439066</v>
      </c>
      <c r="CI24">
        <f t="shared" si="5"/>
        <v>21</v>
      </c>
    </row>
    <row r="25" spans="1:87">
      <c r="B25" s="405">
        <f t="shared" si="3"/>
        <v>39237</v>
      </c>
      <c r="C25">
        <f t="shared" si="1"/>
        <v>23</v>
      </c>
      <c r="D25" s="41">
        <v>407.44720000000001</v>
      </c>
      <c r="E25" s="41">
        <v>407.44722583765116</v>
      </c>
      <c r="F25" s="41">
        <v>522.77009999999996</v>
      </c>
      <c r="BK25" s="405">
        <f t="shared" si="4"/>
        <v>39237</v>
      </c>
      <c r="BL25">
        <f t="shared" si="2"/>
        <v>23</v>
      </c>
      <c r="BM25" s="8">
        <v>376.96</v>
      </c>
      <c r="BN25" s="8">
        <v>503.24</v>
      </c>
      <c r="BO25" s="41">
        <v>394.54469999999998</v>
      </c>
      <c r="BP25" s="8">
        <v>301.42399999999998</v>
      </c>
      <c r="BQ25" s="8">
        <v>492</v>
      </c>
      <c r="BR25" s="8">
        <v>333.3254</v>
      </c>
      <c r="BS25" s="8">
        <v>663.99</v>
      </c>
      <c r="BT25" s="145"/>
      <c r="BU25" s="145">
        <f>+'[2]Uruguay 2'!T289</f>
        <v>172.83274581607856</v>
      </c>
      <c r="CI25">
        <f t="shared" si="5"/>
        <v>22</v>
      </c>
    </row>
    <row r="26" spans="1:87">
      <c r="B26" s="405">
        <f t="shared" si="3"/>
        <v>39244</v>
      </c>
      <c r="C26">
        <f t="shared" si="1"/>
        <v>24</v>
      </c>
      <c r="D26" s="41">
        <v>404.20860000000005</v>
      </c>
      <c r="E26" s="41">
        <v>404.20862353483017</v>
      </c>
      <c r="F26" s="41">
        <v>516.25760000000002</v>
      </c>
      <c r="BK26" s="405">
        <f t="shared" si="4"/>
        <v>39244</v>
      </c>
      <c r="BL26">
        <f t="shared" si="2"/>
        <v>24</v>
      </c>
      <c r="BM26" s="8">
        <v>371.83</v>
      </c>
      <c r="BN26" s="8">
        <v>499.24</v>
      </c>
      <c r="BO26" s="41">
        <v>393.86360000000002</v>
      </c>
      <c r="BP26" s="8">
        <v>301.35090000000002</v>
      </c>
      <c r="BQ26" s="8">
        <v>482</v>
      </c>
      <c r="BR26" s="8">
        <v>361.85579999999999</v>
      </c>
      <c r="BS26" s="8">
        <v>662.74</v>
      </c>
      <c r="BT26" s="145"/>
      <c r="BU26" s="145">
        <f>+'[2]Uruguay 2'!T290</f>
        <v>170.12591433345051</v>
      </c>
      <c r="CI26">
        <f t="shared" si="5"/>
        <v>23</v>
      </c>
    </row>
    <row r="27" spans="1:87">
      <c r="B27" s="405">
        <f t="shared" si="3"/>
        <v>39251</v>
      </c>
      <c r="C27">
        <f t="shared" si="1"/>
        <v>25</v>
      </c>
      <c r="D27" s="41">
        <v>397.39870000000002</v>
      </c>
      <c r="E27" s="41">
        <v>397.39871767415093</v>
      </c>
      <c r="F27" s="41">
        <v>524.70140000000004</v>
      </c>
      <c r="BK27" s="405">
        <f t="shared" si="4"/>
        <v>39251</v>
      </c>
      <c r="BL27">
        <f t="shared" si="2"/>
        <v>25</v>
      </c>
      <c r="BM27" s="8">
        <v>371.83</v>
      </c>
      <c r="BN27" s="8">
        <v>499.77</v>
      </c>
      <c r="BO27" s="41">
        <v>385.42579999999998</v>
      </c>
      <c r="BP27" s="8">
        <v>304.22730000000001</v>
      </c>
      <c r="BQ27" s="8">
        <v>471</v>
      </c>
      <c r="BR27" s="8">
        <v>366.62819999999999</v>
      </c>
      <c r="BS27" s="8">
        <v>668.84</v>
      </c>
      <c r="BT27" s="145"/>
      <c r="BU27" s="145">
        <f>+'[2]Uruguay 2'!T291</f>
        <v>177.34413162045865</v>
      </c>
      <c r="CI27">
        <f t="shared" si="5"/>
        <v>24</v>
      </c>
    </row>
    <row r="28" spans="1:87">
      <c r="B28" s="405">
        <f t="shared" si="3"/>
        <v>39258</v>
      </c>
      <c r="C28">
        <f t="shared" si="1"/>
        <v>26</v>
      </c>
      <c r="D28" s="41">
        <v>395.387</v>
      </c>
      <c r="E28" s="41">
        <v>395.38697473805416</v>
      </c>
      <c r="F28" s="41">
        <v>515.61109999999996</v>
      </c>
      <c r="BK28" s="405">
        <f t="shared" si="4"/>
        <v>39258</v>
      </c>
      <c r="BL28">
        <f t="shared" si="2"/>
        <v>26</v>
      </c>
      <c r="BM28" s="8">
        <v>373.08</v>
      </c>
      <c r="BN28" s="8">
        <v>476.58</v>
      </c>
      <c r="BO28" s="41">
        <v>384.24799999999999</v>
      </c>
      <c r="BP28" s="8">
        <v>304.8338</v>
      </c>
      <c r="BQ28" s="8">
        <v>470</v>
      </c>
      <c r="BR28" s="8">
        <v>336.83429999999998</v>
      </c>
      <c r="BS28" s="8">
        <v>668.84</v>
      </c>
      <c r="BT28" s="145"/>
      <c r="BU28" s="145">
        <f>+'[2]Uruguay 2'!T292</f>
        <v>173.26832789374285</v>
      </c>
      <c r="CI28">
        <f t="shared" si="5"/>
        <v>25</v>
      </c>
    </row>
    <row r="29" spans="1:87">
      <c r="A29" s="42">
        <v>2007</v>
      </c>
      <c r="B29" s="405">
        <f t="shared" si="3"/>
        <v>39265</v>
      </c>
      <c r="C29">
        <f t="shared" si="1"/>
        <v>27</v>
      </c>
      <c r="D29" s="41">
        <v>398.55110000000002</v>
      </c>
      <c r="E29" s="41">
        <v>398.55109450777201</v>
      </c>
      <c r="F29" s="41">
        <v>532.92110000000002</v>
      </c>
      <c r="BK29" s="405">
        <f t="shared" si="4"/>
        <v>39265</v>
      </c>
      <c r="BL29">
        <f t="shared" si="2"/>
        <v>27</v>
      </c>
      <c r="BM29" s="8">
        <v>390.61</v>
      </c>
      <c r="BN29" s="8">
        <v>503.96</v>
      </c>
      <c r="BO29" s="41">
        <v>386.9468</v>
      </c>
      <c r="BP29" s="8">
        <v>306.53750000000002</v>
      </c>
      <c r="BQ29" s="8">
        <v>474</v>
      </c>
      <c r="BR29" s="8">
        <v>339.32330000000002</v>
      </c>
      <c r="BS29" s="8">
        <v>663.56</v>
      </c>
      <c r="BT29" s="145"/>
      <c r="BU29" s="145">
        <f>+'[2]Uruguay 2'!T293</f>
        <v>185.95747590073154</v>
      </c>
      <c r="CI29">
        <f t="shared" si="5"/>
        <v>26</v>
      </c>
    </row>
    <row r="30" spans="1:87">
      <c r="B30" s="405">
        <f t="shared" si="3"/>
        <v>39272</v>
      </c>
      <c r="C30">
        <f t="shared" si="1"/>
        <v>28</v>
      </c>
      <c r="D30" s="41">
        <v>400.20520000000005</v>
      </c>
      <c r="E30" s="41">
        <v>400.20519880253306</v>
      </c>
      <c r="F30" s="41">
        <v>555.54179999999997</v>
      </c>
      <c r="BK30" s="405">
        <f t="shared" si="4"/>
        <v>39272</v>
      </c>
      <c r="BL30">
        <f t="shared" si="2"/>
        <v>28</v>
      </c>
      <c r="BM30" s="8">
        <v>405.09</v>
      </c>
      <c r="BN30" s="8">
        <v>545.02</v>
      </c>
      <c r="BO30" s="41">
        <v>385.39620000000002</v>
      </c>
      <c r="BP30" s="8">
        <v>288.87099999999998</v>
      </c>
      <c r="BQ30" s="8">
        <v>482</v>
      </c>
      <c r="BR30" s="8">
        <v>339.58530000000002</v>
      </c>
      <c r="BS30" s="8">
        <v>663.56</v>
      </c>
      <c r="BT30" s="145"/>
      <c r="BU30" s="145">
        <f>+'[2]Uruguay 2'!T294</f>
        <v>186.14393058913464</v>
      </c>
      <c r="CI30">
        <f t="shared" si="5"/>
        <v>27</v>
      </c>
    </row>
    <row r="31" spans="1:87">
      <c r="B31" s="405">
        <f t="shared" si="3"/>
        <v>39279</v>
      </c>
      <c r="C31">
        <f t="shared" si="1"/>
        <v>29</v>
      </c>
      <c r="D31" s="41">
        <v>398.35040000000004</v>
      </c>
      <c r="E31" s="41">
        <v>398.35043887161771</v>
      </c>
      <c r="F31" s="41">
        <v>570.24239999999998</v>
      </c>
      <c r="BK31" s="405">
        <f t="shared" si="4"/>
        <v>39279</v>
      </c>
      <c r="BL31">
        <f t="shared" si="2"/>
        <v>29</v>
      </c>
      <c r="BM31" s="8">
        <v>415.2</v>
      </c>
      <c r="BN31" s="8">
        <v>558.45000000000005</v>
      </c>
      <c r="BO31" s="41">
        <v>380.34530000000001</v>
      </c>
      <c r="BP31" s="8">
        <v>288.46800000000002</v>
      </c>
      <c r="BQ31" s="8">
        <v>489</v>
      </c>
      <c r="BR31" s="8">
        <v>343.22190000000001</v>
      </c>
      <c r="BS31" s="8">
        <v>664.3</v>
      </c>
      <c r="BT31" s="145"/>
      <c r="BU31" s="145">
        <f>+'[2]Uruguay 2'!T295</f>
        <v>178.93434930421324</v>
      </c>
      <c r="CI31">
        <f t="shared" si="5"/>
        <v>28</v>
      </c>
    </row>
    <row r="32" spans="1:87">
      <c r="B32" s="405">
        <f t="shared" si="3"/>
        <v>39286</v>
      </c>
      <c r="C32">
        <f t="shared" si="1"/>
        <v>30</v>
      </c>
      <c r="D32" s="41">
        <v>392.80549999999999</v>
      </c>
      <c r="E32" s="41">
        <v>392.80545031663786</v>
      </c>
      <c r="F32" s="41">
        <v>574.09479999999996</v>
      </c>
      <c r="BK32" s="405">
        <f t="shared" si="4"/>
        <v>39286</v>
      </c>
      <c r="BL32">
        <f t="shared" si="2"/>
        <v>30</v>
      </c>
      <c r="BM32" s="8">
        <v>424.42</v>
      </c>
      <c r="BN32" s="8">
        <v>557.74</v>
      </c>
      <c r="BO32" s="41">
        <v>371.8519</v>
      </c>
      <c r="BP32" s="8">
        <v>289.25760000000002</v>
      </c>
      <c r="BQ32" s="8">
        <v>491</v>
      </c>
      <c r="BR32" s="8">
        <v>342.1739</v>
      </c>
      <c r="BS32" s="8">
        <v>658.86</v>
      </c>
      <c r="BT32" s="145"/>
      <c r="BU32" s="145">
        <f>+'[2]Uruguay 2'!T296</f>
        <v>183.06742823048282</v>
      </c>
      <c r="CI32">
        <f t="shared" si="5"/>
        <v>29</v>
      </c>
    </row>
    <row r="33" spans="2:87">
      <c r="B33" s="405">
        <f t="shared" si="3"/>
        <v>39293</v>
      </c>
      <c r="C33">
        <f t="shared" si="1"/>
        <v>31</v>
      </c>
      <c r="D33" s="41">
        <v>395.42220000000003</v>
      </c>
      <c r="E33" s="41">
        <v>395.42216110535418</v>
      </c>
      <c r="F33" s="41">
        <v>568.22979999999995</v>
      </c>
      <c r="BK33" s="405">
        <f t="shared" si="4"/>
        <v>39293</v>
      </c>
      <c r="BL33">
        <f t="shared" si="2"/>
        <v>31</v>
      </c>
      <c r="BM33" s="8">
        <v>421.42</v>
      </c>
      <c r="BN33" s="8">
        <v>540.25</v>
      </c>
      <c r="BO33" s="41">
        <v>378.13339999999999</v>
      </c>
      <c r="BP33" s="8">
        <v>297.32139999999998</v>
      </c>
      <c r="BQ33" s="8">
        <v>495</v>
      </c>
      <c r="BR33" s="8">
        <v>340.4092</v>
      </c>
      <c r="BS33" s="8">
        <v>658.86</v>
      </c>
      <c r="BT33" s="145"/>
      <c r="BU33" s="145">
        <f>+'[2]Uruguay 2'!T297</f>
        <v>182.69451885367656</v>
      </c>
      <c r="CI33">
        <v>1</v>
      </c>
    </row>
    <row r="34" spans="2:87">
      <c r="B34" s="405">
        <f t="shared" si="3"/>
        <v>39300</v>
      </c>
      <c r="C34">
        <f t="shared" si="1"/>
        <v>32</v>
      </c>
      <c r="D34" s="41">
        <v>408.58460000000002</v>
      </c>
      <c r="E34" s="41">
        <v>408.5846327230858</v>
      </c>
      <c r="F34" s="41">
        <v>573.26459999999997</v>
      </c>
      <c r="BF34">
        <v>695.33</v>
      </c>
      <c r="BK34" s="405">
        <f t="shared" si="4"/>
        <v>39300</v>
      </c>
      <c r="BL34">
        <f t="shared" si="2"/>
        <v>32</v>
      </c>
      <c r="BM34" s="8">
        <v>429.58</v>
      </c>
      <c r="BN34" s="8">
        <v>539.16999999999996</v>
      </c>
      <c r="BO34" s="41">
        <v>375.15929999999997</v>
      </c>
      <c r="BP34" s="8">
        <v>298.46719999999999</v>
      </c>
      <c r="BQ34" s="8">
        <v>532</v>
      </c>
      <c r="BR34" s="8">
        <v>340.47910000000002</v>
      </c>
      <c r="BS34" s="8">
        <v>658.86</v>
      </c>
      <c r="BT34" s="145"/>
      <c r="BU34" s="145">
        <f>+'[2]Uruguay 2'!T298</f>
        <v>197.57937464089116</v>
      </c>
      <c r="CI34">
        <f>+CI33+1</f>
        <v>2</v>
      </c>
    </row>
    <row r="35" spans="2:87">
      <c r="B35" s="405">
        <f t="shared" si="3"/>
        <v>39307</v>
      </c>
      <c r="C35">
        <f t="shared" si="1"/>
        <v>33</v>
      </c>
      <c r="D35" s="41">
        <v>415.20749999999998</v>
      </c>
      <c r="E35" s="41">
        <v>415.20746289004029</v>
      </c>
      <c r="F35" s="41">
        <v>588.49170000000004</v>
      </c>
      <c r="BF35">
        <v>613.19000000000005</v>
      </c>
      <c r="BK35" s="405">
        <f t="shared" si="4"/>
        <v>39307</v>
      </c>
      <c r="BL35">
        <f t="shared" si="2"/>
        <v>33</v>
      </c>
      <c r="BM35" s="8">
        <v>448.34</v>
      </c>
      <c r="BN35" s="8">
        <v>570.64</v>
      </c>
      <c r="BO35" s="41">
        <v>374.9853</v>
      </c>
      <c r="BP35" s="8">
        <v>278.99619999999999</v>
      </c>
      <c r="BQ35" s="8">
        <v>561</v>
      </c>
      <c r="BR35" s="8">
        <v>338.4599</v>
      </c>
      <c r="BS35" s="8">
        <v>658.86</v>
      </c>
      <c r="BT35" s="145"/>
      <c r="BU35" s="145">
        <f>+'[2]Uruguay 2'!T299</f>
        <v>194.05779104034991</v>
      </c>
      <c r="CI35">
        <f t="shared" ref="CI35:CI61" si="6">+CI34+1</f>
        <v>3</v>
      </c>
    </row>
    <row r="36" spans="2:87">
      <c r="B36" s="405">
        <f t="shared" si="3"/>
        <v>39314</v>
      </c>
      <c r="C36">
        <f t="shared" si="1"/>
        <v>34</v>
      </c>
      <c r="D36" s="41">
        <v>397.57690000000002</v>
      </c>
      <c r="E36" s="41">
        <v>397.57687877950491</v>
      </c>
      <c r="F36" s="41">
        <v>591.6268</v>
      </c>
      <c r="BF36">
        <f>+BF34-BF35</f>
        <v>82.139999999999986</v>
      </c>
      <c r="BK36" s="405">
        <f t="shared" si="4"/>
        <v>39314</v>
      </c>
      <c r="BL36">
        <f t="shared" si="2"/>
        <v>34</v>
      </c>
      <c r="BM36" s="8">
        <v>458.14</v>
      </c>
      <c r="BN36" s="8">
        <v>574.02</v>
      </c>
      <c r="BO36" s="41">
        <v>341.94909999999999</v>
      </c>
      <c r="BP36" s="8">
        <v>295.72930000000002</v>
      </c>
      <c r="BQ36" s="8">
        <v>565</v>
      </c>
      <c r="BR36" s="8">
        <v>337.39920000000001</v>
      </c>
      <c r="BS36" s="8">
        <v>658.86</v>
      </c>
      <c r="BT36" s="145"/>
      <c r="BU36" s="145">
        <f>+'[2]Uruguay 2'!T300</f>
        <v>201.68788884152255</v>
      </c>
      <c r="CI36">
        <f t="shared" si="6"/>
        <v>4</v>
      </c>
    </row>
    <row r="37" spans="2:87" ht="12" customHeight="1">
      <c r="B37" s="405">
        <f t="shared" si="3"/>
        <v>39321</v>
      </c>
      <c r="C37">
        <f t="shared" si="1"/>
        <v>35</v>
      </c>
      <c r="D37" s="41">
        <v>398.3639</v>
      </c>
      <c r="E37" s="41">
        <v>398.36392161197477</v>
      </c>
      <c r="F37" s="41">
        <v>614.27869999999996</v>
      </c>
      <c r="BK37" s="405">
        <f t="shared" si="4"/>
        <v>39321</v>
      </c>
      <c r="BL37">
        <f t="shared" si="2"/>
        <v>35</v>
      </c>
      <c r="BM37" s="8">
        <v>458.14</v>
      </c>
      <c r="BN37" s="8">
        <v>619.16</v>
      </c>
      <c r="BO37" s="41">
        <v>349.47239999999999</v>
      </c>
      <c r="BP37" s="8">
        <v>296.3972</v>
      </c>
      <c r="BQ37" s="8">
        <v>559</v>
      </c>
      <c r="BR37" s="8">
        <v>306.38780000000003</v>
      </c>
      <c r="BS37" s="8">
        <v>658.86</v>
      </c>
      <c r="BT37" s="145"/>
      <c r="BU37" s="145">
        <f>+'[2]Uruguay 2'!T301</f>
        <v>203.0470965469946</v>
      </c>
      <c r="CI37">
        <f t="shared" si="6"/>
        <v>5</v>
      </c>
    </row>
    <row r="38" spans="2:87">
      <c r="B38" s="405">
        <f t="shared" si="3"/>
        <v>39328</v>
      </c>
      <c r="C38">
        <f t="shared" si="1"/>
        <v>36</v>
      </c>
      <c r="D38" s="41">
        <v>398.31170000000003</v>
      </c>
      <c r="E38" s="41">
        <v>398.311711755901</v>
      </c>
      <c r="F38" s="41">
        <v>601.35469999999998</v>
      </c>
      <c r="BK38" s="405">
        <f t="shared" si="4"/>
        <v>39328</v>
      </c>
      <c r="BL38">
        <f t="shared" si="2"/>
        <v>36</v>
      </c>
      <c r="BM38" s="8">
        <v>475.82</v>
      </c>
      <c r="BN38" s="8">
        <v>609.1</v>
      </c>
      <c r="BO38" s="41">
        <v>345.86739999999998</v>
      </c>
      <c r="BP38" s="8">
        <v>317.0489</v>
      </c>
      <c r="BQ38" s="8">
        <v>557</v>
      </c>
      <c r="BR38" s="8">
        <v>313.1431</v>
      </c>
      <c r="BS38" s="8">
        <v>617</v>
      </c>
      <c r="BT38" s="145"/>
      <c r="BU38" s="145">
        <f>+'[2]Uruguay 2'!T302</f>
        <v>200.51137546329812</v>
      </c>
      <c r="CI38">
        <f t="shared" si="6"/>
        <v>6</v>
      </c>
    </row>
    <row r="39" spans="2:87">
      <c r="B39" s="405">
        <f t="shared" si="3"/>
        <v>39335</v>
      </c>
      <c r="C39">
        <f t="shared" si="1"/>
        <v>37</v>
      </c>
      <c r="D39" s="41">
        <v>395.16990000000004</v>
      </c>
      <c r="E39" s="41">
        <v>395.16988868163503</v>
      </c>
      <c r="F39" s="41">
        <v>589.08979999999997</v>
      </c>
      <c r="BK39" s="405">
        <f t="shared" si="4"/>
        <v>39335</v>
      </c>
      <c r="BL39">
        <f t="shared" si="2"/>
        <v>37</v>
      </c>
      <c r="BM39" s="8">
        <v>461.83</v>
      </c>
      <c r="BN39" s="8">
        <v>614.16</v>
      </c>
      <c r="BO39" s="41">
        <v>335.89800000000002</v>
      </c>
      <c r="BP39" s="8">
        <v>319.0958</v>
      </c>
      <c r="BQ39" s="8">
        <v>557</v>
      </c>
      <c r="BR39" s="8">
        <v>332.20069999999998</v>
      </c>
      <c r="BS39" s="8">
        <v>557.84</v>
      </c>
      <c r="BT39" s="145"/>
      <c r="BU39" s="145">
        <f>+'[2]Uruguay 2'!T303</f>
        <v>202.43757708689967</v>
      </c>
      <c r="CI39">
        <f t="shared" si="6"/>
        <v>7</v>
      </c>
    </row>
    <row r="40" spans="2:87">
      <c r="B40" s="405">
        <f t="shared" si="3"/>
        <v>39342</v>
      </c>
      <c r="C40">
        <f t="shared" si="1"/>
        <v>38</v>
      </c>
      <c r="D40" s="41">
        <v>398.97120000000001</v>
      </c>
      <c r="E40" s="41">
        <v>398.97120460564201</v>
      </c>
      <c r="F40" s="41">
        <v>587.50429999999994</v>
      </c>
      <c r="BK40" s="405">
        <f t="shared" si="4"/>
        <v>39342</v>
      </c>
      <c r="BL40">
        <f t="shared" si="2"/>
        <v>38</v>
      </c>
      <c r="BM40" s="8">
        <v>472.37</v>
      </c>
      <c r="BN40" s="8">
        <v>612</v>
      </c>
      <c r="BO40" s="41">
        <v>323.21660000000003</v>
      </c>
      <c r="BP40" s="8">
        <v>320.49740000000003</v>
      </c>
      <c r="BQ40" s="8">
        <v>586</v>
      </c>
      <c r="BR40" s="8">
        <v>336.25009999999997</v>
      </c>
      <c r="BS40" s="8">
        <v>560.64</v>
      </c>
      <c r="BT40" s="145"/>
      <c r="BU40" s="145">
        <f>+'[2]Uruguay 2'!T304</f>
        <v>205.73076050789587</v>
      </c>
      <c r="CI40">
        <f t="shared" si="6"/>
        <v>8</v>
      </c>
    </row>
    <row r="41" spans="2:87">
      <c r="B41" s="405">
        <f t="shared" si="3"/>
        <v>39349</v>
      </c>
      <c r="C41">
        <f t="shared" si="1"/>
        <v>39</v>
      </c>
      <c r="D41" s="41">
        <v>390.92430000000002</v>
      </c>
      <c r="E41" s="41">
        <v>390.92429411629251</v>
      </c>
      <c r="F41" s="41">
        <v>589.2088</v>
      </c>
      <c r="BK41" s="405">
        <f t="shared" si="4"/>
        <v>39349</v>
      </c>
      <c r="BL41">
        <f t="shared" si="2"/>
        <v>39</v>
      </c>
      <c r="BM41" s="8">
        <v>489.66</v>
      </c>
      <c r="BN41" s="8">
        <v>617.96</v>
      </c>
      <c r="BO41" s="41">
        <v>311.13350000000003</v>
      </c>
      <c r="BP41" s="8">
        <v>309.41520000000003</v>
      </c>
      <c r="BQ41" s="8">
        <v>578</v>
      </c>
      <c r="BR41" s="8">
        <v>304.6841</v>
      </c>
      <c r="BS41" s="8">
        <v>561.19000000000005</v>
      </c>
      <c r="BT41" s="145"/>
      <c r="BU41" s="145">
        <f>+'[2]Uruguay 2'!T305</f>
        <v>211.88217859617185</v>
      </c>
      <c r="CI41">
        <f t="shared" si="6"/>
        <v>9</v>
      </c>
    </row>
    <row r="42" spans="2:87">
      <c r="B42" s="405">
        <f t="shared" si="3"/>
        <v>39356</v>
      </c>
      <c r="C42">
        <f t="shared" si="1"/>
        <v>40</v>
      </c>
      <c r="D42" s="41">
        <v>390.90320000000003</v>
      </c>
      <c r="E42" s="41">
        <v>390.90321697179053</v>
      </c>
      <c r="F42" s="41">
        <v>618.00919999999996</v>
      </c>
      <c r="BK42" s="405">
        <f t="shared" si="4"/>
        <v>39356</v>
      </c>
      <c r="BL42">
        <f t="shared" si="2"/>
        <v>40</v>
      </c>
      <c r="BM42" s="8">
        <v>519.04999999999995</v>
      </c>
      <c r="BN42" s="8">
        <v>650.44000000000005</v>
      </c>
      <c r="BO42" s="41">
        <v>306.29340000000002</v>
      </c>
      <c r="BP42" s="8">
        <v>309.63330000000002</v>
      </c>
      <c r="BQ42" s="8">
        <v>573</v>
      </c>
      <c r="BR42" s="8">
        <v>244.67320000000001</v>
      </c>
      <c r="BS42" s="8">
        <v>631.61</v>
      </c>
      <c r="BT42" s="145"/>
      <c r="BU42" s="145">
        <f>+'[2]Uruguay 2'!T306</f>
        <v>209.41926779910469</v>
      </c>
      <c r="CI42">
        <f t="shared" si="6"/>
        <v>10</v>
      </c>
    </row>
    <row r="43" spans="2:87">
      <c r="B43" s="405">
        <f t="shared" si="3"/>
        <v>39363</v>
      </c>
      <c r="C43">
        <f t="shared" si="1"/>
        <v>41</v>
      </c>
      <c r="D43" s="41">
        <v>386.47310000000004</v>
      </c>
      <c r="E43" s="41">
        <v>386.47307509499137</v>
      </c>
      <c r="F43" s="41">
        <v>646.13419999999996</v>
      </c>
      <c r="BK43" s="405">
        <f t="shared" si="4"/>
        <v>39363</v>
      </c>
      <c r="BL43">
        <f t="shared" si="2"/>
        <v>41</v>
      </c>
      <c r="BM43" s="8">
        <v>538.25</v>
      </c>
      <c r="BN43" s="8">
        <v>694.63</v>
      </c>
      <c r="BO43" s="41">
        <v>300.61250000000001</v>
      </c>
      <c r="BP43" s="8">
        <v>289.01740000000001</v>
      </c>
      <c r="BQ43" s="8">
        <v>571</v>
      </c>
      <c r="BR43" s="8">
        <v>247.26580000000001</v>
      </c>
      <c r="BS43" s="8">
        <v>687.83</v>
      </c>
      <c r="BT43" s="145"/>
      <c r="BU43" s="145">
        <f>+'[2]Uruguay 2'!T307</f>
        <v>205.09597105537503</v>
      </c>
      <c r="CI43">
        <f t="shared" si="6"/>
        <v>11</v>
      </c>
    </row>
    <row r="44" spans="2:87">
      <c r="B44" s="405">
        <f t="shared" si="3"/>
        <v>39370</v>
      </c>
      <c r="C44">
        <f t="shared" si="1"/>
        <v>42</v>
      </c>
      <c r="D44" s="41">
        <v>386.85150000000004</v>
      </c>
      <c r="E44" s="41">
        <v>386.85151592400695</v>
      </c>
      <c r="F44" s="41">
        <v>674.1241</v>
      </c>
      <c r="BK44" s="405">
        <f t="shared" si="4"/>
        <v>39370</v>
      </c>
      <c r="BL44">
        <f t="shared" si="2"/>
        <v>42</v>
      </c>
      <c r="BM44" s="8">
        <v>547.25</v>
      </c>
      <c r="BN44" s="8">
        <v>731.71</v>
      </c>
      <c r="BO44" s="41">
        <v>302.70870000000002</v>
      </c>
      <c r="BP44" s="8">
        <v>292.03989999999999</v>
      </c>
      <c r="BQ44" s="8">
        <v>567</v>
      </c>
      <c r="BR44" s="8">
        <v>247.87719999999999</v>
      </c>
      <c r="BS44" s="8">
        <v>768.42</v>
      </c>
      <c r="BT44" s="145"/>
      <c r="BU44" s="145">
        <f>+'[2]Uruguay 2'!T308</f>
        <v>204.60538419083832</v>
      </c>
      <c r="CI44">
        <f t="shared" si="6"/>
        <v>12</v>
      </c>
    </row>
    <row r="45" spans="2:87">
      <c r="B45" s="405">
        <f t="shared" si="3"/>
        <v>39377</v>
      </c>
      <c r="C45">
        <f t="shared" si="1"/>
        <v>43</v>
      </c>
      <c r="D45" s="41">
        <v>384.24549999999999</v>
      </c>
      <c r="E45" s="41">
        <v>384.24546869314918</v>
      </c>
      <c r="F45" s="41">
        <v>679.72550000000001</v>
      </c>
      <c r="BK45" s="405">
        <f t="shared" si="4"/>
        <v>39377</v>
      </c>
      <c r="BL45">
        <f t="shared" si="2"/>
        <v>43</v>
      </c>
      <c r="BM45" s="8">
        <v>556.61</v>
      </c>
      <c r="BN45" s="8">
        <v>750.11</v>
      </c>
      <c r="BO45" s="41">
        <v>297.88459999999998</v>
      </c>
      <c r="BP45" s="8">
        <v>311.72059999999999</v>
      </c>
      <c r="BQ45" s="8">
        <v>565</v>
      </c>
      <c r="BR45" s="8">
        <v>248.9016</v>
      </c>
      <c r="BS45" s="8">
        <v>761.18</v>
      </c>
      <c r="BT45" s="145"/>
      <c r="BU45" s="145">
        <f>+'[2]Uruguay 2'!T309</f>
        <v>202.12178818912125</v>
      </c>
      <c r="CI45">
        <f t="shared" si="6"/>
        <v>13</v>
      </c>
    </row>
    <row r="46" spans="2:87">
      <c r="B46" s="405">
        <f t="shared" si="3"/>
        <v>39384</v>
      </c>
      <c r="C46">
        <f t="shared" si="1"/>
        <v>44</v>
      </c>
      <c r="D46" s="41">
        <v>379.95070000000004</v>
      </c>
      <c r="E46" s="41">
        <v>379.95074268278648</v>
      </c>
      <c r="F46" s="41">
        <v>687.11239999999998</v>
      </c>
      <c r="BK46" s="405">
        <f t="shared" si="4"/>
        <v>39384</v>
      </c>
      <c r="BL46">
        <f t="shared" si="2"/>
        <v>44</v>
      </c>
      <c r="BM46" s="8">
        <v>566.66999999999996</v>
      </c>
      <c r="BN46" s="8">
        <v>772.13</v>
      </c>
      <c r="BO46" s="41">
        <v>290.1798</v>
      </c>
      <c r="BP46" s="8">
        <v>312.93450000000001</v>
      </c>
      <c r="BQ46" s="8">
        <v>564</v>
      </c>
      <c r="BR46" s="8">
        <v>249.81120000000001</v>
      </c>
      <c r="BS46" s="8">
        <v>744.02</v>
      </c>
      <c r="BT46" s="145"/>
      <c r="BU46" s="145">
        <f>+'[2]Uruguay 2'!T310</f>
        <v>198.90231189059918</v>
      </c>
      <c r="CI46">
        <f t="shared" si="6"/>
        <v>14</v>
      </c>
    </row>
    <row r="47" spans="2:87">
      <c r="B47" s="405">
        <f t="shared" si="3"/>
        <v>39391</v>
      </c>
      <c r="C47">
        <f t="shared" si="1"/>
        <v>45</v>
      </c>
      <c r="D47" s="41">
        <v>378.84720000000004</v>
      </c>
      <c r="E47" s="41">
        <v>378.84717955094999</v>
      </c>
      <c r="F47" s="41">
        <v>701.50160000000005</v>
      </c>
      <c r="BK47" s="405">
        <f t="shared" si="4"/>
        <v>39391</v>
      </c>
      <c r="BL47">
        <f t="shared" si="2"/>
        <v>45</v>
      </c>
      <c r="BM47" s="8">
        <v>582.30999999999995</v>
      </c>
      <c r="BN47" s="8">
        <v>804.97</v>
      </c>
      <c r="BO47" s="41">
        <v>284.15649999999999</v>
      </c>
      <c r="BP47" s="8">
        <v>320.92860000000002</v>
      </c>
      <c r="BQ47" s="8">
        <v>566</v>
      </c>
      <c r="BR47" s="8">
        <v>250.6831</v>
      </c>
      <c r="BS47" s="8">
        <v>731.04</v>
      </c>
      <c r="BT47" s="145"/>
      <c r="BU47" s="145">
        <f>+'[2]Uruguay 2'!T311</f>
        <v>202.21036851096468</v>
      </c>
      <c r="CI47">
        <f t="shared" si="6"/>
        <v>15</v>
      </c>
    </row>
    <row r="48" spans="2:87">
      <c r="B48" s="405">
        <f t="shared" si="3"/>
        <v>39398</v>
      </c>
      <c r="C48">
        <f t="shared" si="1"/>
        <v>46</v>
      </c>
      <c r="D48" s="41">
        <v>379.45949999999999</v>
      </c>
      <c r="E48" s="41">
        <v>379.4594644559586</v>
      </c>
      <c r="F48" s="41">
        <v>699.46079999999995</v>
      </c>
      <c r="BK48" s="405">
        <f t="shared" si="4"/>
        <v>39398</v>
      </c>
      <c r="BL48">
        <f t="shared" si="2"/>
        <v>46</v>
      </c>
      <c r="BM48" s="8">
        <v>590.29</v>
      </c>
      <c r="BN48" s="8">
        <v>804.97</v>
      </c>
      <c r="BO48" s="41">
        <v>281.36489999999998</v>
      </c>
      <c r="BP48" s="8">
        <v>314.63839999999999</v>
      </c>
      <c r="BQ48" s="8">
        <v>567</v>
      </c>
      <c r="BR48" s="8">
        <v>251.90940000000001</v>
      </c>
      <c r="BS48" s="8">
        <v>725.23</v>
      </c>
      <c r="BT48" s="145"/>
      <c r="BU48" s="145">
        <f>+'[2]Uruguay 2'!T312</f>
        <v>200.27700918821094</v>
      </c>
      <c r="CI48">
        <f t="shared" si="6"/>
        <v>16</v>
      </c>
    </row>
    <row r="49" spans="1:87">
      <c r="B49" s="405">
        <f t="shared" si="3"/>
        <v>39405</v>
      </c>
      <c r="C49">
        <f t="shared" si="1"/>
        <v>47</v>
      </c>
      <c r="D49" s="41">
        <v>376.79180000000002</v>
      </c>
      <c r="E49" s="41">
        <v>376.79182609096142</v>
      </c>
      <c r="F49" s="41">
        <v>695.35640000000001</v>
      </c>
      <c r="BK49" s="405">
        <f t="shared" si="4"/>
        <v>39405</v>
      </c>
      <c r="BL49">
        <f t="shared" si="2"/>
        <v>47</v>
      </c>
      <c r="BM49" s="8">
        <v>576.69000000000005</v>
      </c>
      <c r="BN49" s="8">
        <v>808.13</v>
      </c>
      <c r="BO49" s="41">
        <v>277.93020000000001</v>
      </c>
      <c r="BP49" s="8">
        <v>330.6626</v>
      </c>
      <c r="BQ49" s="8">
        <v>567</v>
      </c>
      <c r="BR49" s="8">
        <v>249.4495</v>
      </c>
      <c r="BS49" s="8">
        <v>699.26</v>
      </c>
      <c r="BT49" s="145"/>
      <c r="BU49" s="145">
        <f>+'[2]Uruguay 2'!T313</f>
        <v>204.55575523037086</v>
      </c>
      <c r="CI49">
        <f t="shared" si="6"/>
        <v>17</v>
      </c>
    </row>
    <row r="50" spans="1:87">
      <c r="B50" s="405">
        <f t="shared" si="3"/>
        <v>39412</v>
      </c>
      <c r="C50">
        <f t="shared" si="1"/>
        <v>48</v>
      </c>
      <c r="D50" s="41">
        <v>374.82990000000001</v>
      </c>
      <c r="E50" s="41">
        <v>374.8299482556132</v>
      </c>
      <c r="F50" s="41">
        <v>681.53219999999999</v>
      </c>
      <c r="BK50" s="405">
        <f t="shared" si="4"/>
        <v>39412</v>
      </c>
      <c r="BL50">
        <f t="shared" si="2"/>
        <v>48</v>
      </c>
      <c r="BM50" s="8">
        <v>561.98</v>
      </c>
      <c r="BN50" s="8">
        <v>781.28</v>
      </c>
      <c r="BO50" s="41">
        <v>276.72190000000001</v>
      </c>
      <c r="BP50" s="8">
        <v>333.2475</v>
      </c>
      <c r="BQ50" s="8">
        <v>567</v>
      </c>
      <c r="BR50" s="8">
        <v>280.03570000000002</v>
      </c>
      <c r="BS50" s="8">
        <v>701.35</v>
      </c>
      <c r="BT50" s="145"/>
      <c r="BU50" s="145">
        <f>+'[2]Uruguay 2'!T314</f>
        <v>199.5797320554145</v>
      </c>
      <c r="CI50">
        <f t="shared" si="6"/>
        <v>18</v>
      </c>
    </row>
    <row r="51" spans="1:87">
      <c r="B51" s="405">
        <f t="shared" si="3"/>
        <v>39419</v>
      </c>
      <c r="C51">
        <f>+C50+1</f>
        <v>49</v>
      </c>
      <c r="D51" s="41">
        <v>373.8723</v>
      </c>
      <c r="E51" s="41">
        <v>373.87227583189406</v>
      </c>
      <c r="F51" s="41">
        <v>670.88509999999997</v>
      </c>
      <c r="BK51" s="405">
        <f t="shared" si="4"/>
        <v>39419</v>
      </c>
      <c r="BL51">
        <f>+BL50+1</f>
        <v>49</v>
      </c>
      <c r="BM51" s="8">
        <v>557.32000000000005</v>
      </c>
      <c r="BN51" s="8">
        <v>757</v>
      </c>
      <c r="BO51" s="41">
        <v>276.14359999999999</v>
      </c>
      <c r="BP51" s="8">
        <v>378.9126</v>
      </c>
      <c r="BQ51" s="8">
        <v>566</v>
      </c>
      <c r="BR51" s="8">
        <v>281.21719999999999</v>
      </c>
      <c r="BS51" s="8">
        <v>705.95</v>
      </c>
      <c r="BT51" s="145"/>
      <c r="BU51" s="145">
        <f>+'[2]Uruguay 2'!T315</f>
        <v>200.36435515952928</v>
      </c>
      <c r="CI51">
        <f t="shared" si="6"/>
        <v>19</v>
      </c>
    </row>
    <row r="52" spans="1:87">
      <c r="B52" s="405">
        <f t="shared" si="3"/>
        <v>39426</v>
      </c>
      <c r="C52">
        <f>+C51+1</f>
        <v>50</v>
      </c>
      <c r="D52" s="41">
        <v>373.5204</v>
      </c>
      <c r="E52" s="41">
        <v>373.52040398388033</v>
      </c>
      <c r="F52" s="41">
        <v>681.68320000000006</v>
      </c>
      <c r="BK52" s="405">
        <f t="shared" si="4"/>
        <v>39426</v>
      </c>
      <c r="BL52">
        <f>+BL51+1</f>
        <v>50</v>
      </c>
      <c r="BM52" s="8">
        <v>556.05999999999995</v>
      </c>
      <c r="BN52" s="8">
        <v>761.22</v>
      </c>
      <c r="BO52" s="41">
        <v>277.86259999999999</v>
      </c>
      <c r="BP52" s="8">
        <v>385.50009999999997</v>
      </c>
      <c r="BQ52" s="8">
        <v>563</v>
      </c>
      <c r="BR52" s="8">
        <v>606.59609999999998</v>
      </c>
      <c r="BS52" s="8">
        <v>733.19</v>
      </c>
      <c r="BT52" s="145"/>
      <c r="BU52" s="145">
        <f>+'[2]Uruguay 2'!T316</f>
        <v>194.8494556360414</v>
      </c>
      <c r="CI52">
        <f t="shared" si="6"/>
        <v>20</v>
      </c>
    </row>
    <row r="53" spans="1:87">
      <c r="B53" s="405">
        <f t="shared" si="3"/>
        <v>39433</v>
      </c>
      <c r="C53">
        <f>+C52+1</f>
        <v>51</v>
      </c>
      <c r="D53" s="41">
        <v>374.52570000000003</v>
      </c>
      <c r="E53" s="41">
        <v>374.52568027633856</v>
      </c>
      <c r="F53" s="41">
        <v>683.14200000000005</v>
      </c>
      <c r="BK53" s="405">
        <f t="shared" si="4"/>
        <v>39433</v>
      </c>
      <c r="BL53">
        <f>+BL52+1</f>
        <v>51</v>
      </c>
      <c r="BM53" s="8">
        <v>556.05999999999995</v>
      </c>
      <c r="BN53" s="8">
        <v>763.23</v>
      </c>
      <c r="BO53" s="41">
        <v>277.61950000000002</v>
      </c>
      <c r="BP53" s="8">
        <v>387.30239999999998</v>
      </c>
      <c r="BQ53" s="8">
        <v>569</v>
      </c>
      <c r="BR53" s="8">
        <v>600.43200000000002</v>
      </c>
      <c r="BS53" s="8">
        <v>733.19</v>
      </c>
      <c r="BT53" s="145"/>
      <c r="BU53" s="145">
        <f>+'[2]Uruguay 2'!T317</f>
        <v>195.5930375942645</v>
      </c>
      <c r="CI53">
        <f t="shared" si="6"/>
        <v>21</v>
      </c>
    </row>
    <row r="54" spans="1:87">
      <c r="B54" s="405">
        <f t="shared" si="3"/>
        <v>39440</v>
      </c>
      <c r="C54">
        <f>+C53+1</f>
        <v>52</v>
      </c>
      <c r="D54" s="41">
        <v>380.58510000000001</v>
      </c>
      <c r="E54" s="41">
        <v>380.58514189982725</v>
      </c>
      <c r="F54" s="41">
        <v>694.51710000000003</v>
      </c>
      <c r="BK54" s="405">
        <f t="shared" si="4"/>
        <v>39440</v>
      </c>
      <c r="BL54">
        <f>+BL53+1</f>
        <v>52</v>
      </c>
      <c r="BM54" s="8">
        <v>552.62</v>
      </c>
      <c r="BN54" s="8">
        <v>784.13</v>
      </c>
      <c r="BO54" s="41">
        <v>286.02999999999997</v>
      </c>
      <c r="BP54" s="8">
        <v>388.43430000000001</v>
      </c>
      <c r="BQ54" s="8">
        <v>571</v>
      </c>
      <c r="BR54" s="8">
        <v>599.43470000000002</v>
      </c>
      <c r="BS54" s="8">
        <v>733.19</v>
      </c>
      <c r="BT54" s="145"/>
      <c r="BU54" s="145">
        <f>+'[2]Uruguay 2'!T318</f>
        <v>198.47441768237894</v>
      </c>
      <c r="CI54">
        <f t="shared" si="6"/>
        <v>22</v>
      </c>
    </row>
    <row r="55" spans="1:87">
      <c r="A55" t="s">
        <v>156</v>
      </c>
      <c r="B55" s="405">
        <f t="shared" si="3"/>
        <v>39447</v>
      </c>
      <c r="C55">
        <v>1</v>
      </c>
      <c r="D55" s="41">
        <v>356.19310000000002</v>
      </c>
      <c r="E55" s="41">
        <v>382.75140513529072</v>
      </c>
      <c r="F55" s="41">
        <v>686.2672</v>
      </c>
      <c r="BK55" s="405">
        <f t="shared" si="4"/>
        <v>39447</v>
      </c>
      <c r="BL55">
        <v>1</v>
      </c>
      <c r="BM55" s="8">
        <v>539.66</v>
      </c>
      <c r="BN55" s="8">
        <v>772.79</v>
      </c>
      <c r="BO55" s="41">
        <v>292.67140000000001</v>
      </c>
      <c r="BP55" s="8">
        <v>389.2312</v>
      </c>
      <c r="BQ55" s="8">
        <v>571</v>
      </c>
      <c r="BR55" s="8">
        <v>601.76620000000003</v>
      </c>
      <c r="BS55" s="8">
        <v>733.19</v>
      </c>
      <c r="BT55" s="145">
        <v>180.78730000000002</v>
      </c>
      <c r="BU55" s="145">
        <f>+'[2]Uruguay 2'!T319</f>
        <v>210.86745031943042</v>
      </c>
      <c r="CI55">
        <f t="shared" si="6"/>
        <v>23</v>
      </c>
    </row>
    <row r="56" spans="1:87">
      <c r="B56" s="405">
        <f t="shared" si="3"/>
        <v>39454</v>
      </c>
      <c r="C56">
        <f t="shared" ref="C56:C102" si="7">+C55+1</f>
        <v>2</v>
      </c>
      <c r="D56" s="41">
        <v>355.65270000000004</v>
      </c>
      <c r="E56" s="41">
        <v>382.43781784686246</v>
      </c>
      <c r="F56" s="41">
        <v>664.86160000000007</v>
      </c>
      <c r="BK56" s="405">
        <f t="shared" si="4"/>
        <v>39454</v>
      </c>
      <c r="BL56">
        <f t="shared" ref="BL56:BL102" si="8">+BL55+1</f>
        <v>2</v>
      </c>
      <c r="BM56" s="8">
        <v>510.13</v>
      </c>
      <c r="BN56" s="8">
        <v>738.9</v>
      </c>
      <c r="BO56" s="41">
        <v>296.84700000000004</v>
      </c>
      <c r="BP56" s="8">
        <v>389.93520000000001</v>
      </c>
      <c r="BQ56" s="8">
        <v>571</v>
      </c>
      <c r="BR56" s="8">
        <v>604.67770000000007</v>
      </c>
      <c r="BS56" s="8">
        <v>726.8</v>
      </c>
      <c r="BT56" s="145">
        <v>178.74890000000002</v>
      </c>
      <c r="BU56" s="145">
        <f>+'[2]Uruguay 2'!T320</f>
        <v>224.07385129701973</v>
      </c>
      <c r="CI56">
        <f t="shared" si="6"/>
        <v>24</v>
      </c>
    </row>
    <row r="57" spans="1:87">
      <c r="B57" s="405">
        <f t="shared" si="3"/>
        <v>39461</v>
      </c>
      <c r="C57">
        <f t="shared" si="7"/>
        <v>3</v>
      </c>
      <c r="D57" s="41">
        <v>356.71</v>
      </c>
      <c r="E57" s="41">
        <v>384.47849252734608</v>
      </c>
      <c r="F57" s="41">
        <v>653.11570000000006</v>
      </c>
      <c r="BK57" s="405">
        <f t="shared" si="4"/>
        <v>39461</v>
      </c>
      <c r="BL57">
        <f t="shared" si="8"/>
        <v>3</v>
      </c>
      <c r="BM57" s="8">
        <v>450.18</v>
      </c>
      <c r="BN57" s="8">
        <v>725.39</v>
      </c>
      <c r="BO57" s="41">
        <v>311.75980000000004</v>
      </c>
      <c r="BP57" s="8">
        <v>382.00900000000001</v>
      </c>
      <c r="BQ57" s="8">
        <v>569</v>
      </c>
      <c r="BR57" s="8">
        <v>601.86120000000005</v>
      </c>
      <c r="BS57" s="8">
        <v>721.92</v>
      </c>
      <c r="BT57" s="145">
        <v>173.3109</v>
      </c>
      <c r="BU57" s="145">
        <f>+'[2]Uruguay 2'!T321</f>
        <v>226.7647636112676</v>
      </c>
      <c r="CI57">
        <f t="shared" si="6"/>
        <v>25</v>
      </c>
    </row>
    <row r="58" spans="1:87">
      <c r="B58" s="405">
        <f t="shared" si="3"/>
        <v>39468</v>
      </c>
      <c r="C58">
        <f t="shared" si="7"/>
        <v>4</v>
      </c>
      <c r="D58" s="41">
        <v>357.75260000000003</v>
      </c>
      <c r="E58" s="41">
        <v>386.19924297063915</v>
      </c>
      <c r="F58" s="41">
        <v>585.30730000000005</v>
      </c>
      <c r="BK58" s="405">
        <f t="shared" si="4"/>
        <v>39468</v>
      </c>
      <c r="BL58">
        <f t="shared" si="8"/>
        <v>4</v>
      </c>
      <c r="BM58" s="8">
        <v>434.77</v>
      </c>
      <c r="BN58" s="8">
        <v>599.66999999999996</v>
      </c>
      <c r="BO58" s="41">
        <v>324.43190000000004</v>
      </c>
      <c r="BP58" s="8">
        <v>354.26220000000001</v>
      </c>
      <c r="BQ58" s="8">
        <v>550</v>
      </c>
      <c r="BR58" s="8">
        <v>598.05250000000001</v>
      </c>
      <c r="BS58" s="8">
        <v>721.92</v>
      </c>
      <c r="BT58" s="145">
        <v>169.87520000000001</v>
      </c>
      <c r="BU58" s="145">
        <f>+'[2]Uruguay 2'!T322</f>
        <v>231.00690773019963</v>
      </c>
      <c r="CI58">
        <f t="shared" si="6"/>
        <v>26</v>
      </c>
    </row>
    <row r="59" spans="1:87">
      <c r="B59" s="405">
        <f t="shared" si="3"/>
        <v>39475</v>
      </c>
      <c r="C59">
        <f t="shared" si="7"/>
        <v>5</v>
      </c>
      <c r="D59" s="41">
        <v>361.00210000000004</v>
      </c>
      <c r="E59" s="41">
        <v>389.66636257915957</v>
      </c>
      <c r="F59" s="41">
        <v>551.19670000000008</v>
      </c>
      <c r="BK59" s="405">
        <f t="shared" si="4"/>
        <v>39475</v>
      </c>
      <c r="BL59">
        <f t="shared" si="8"/>
        <v>5</v>
      </c>
      <c r="BM59" s="8">
        <v>428.87</v>
      </c>
      <c r="BN59" s="8">
        <v>606.54999999999995</v>
      </c>
      <c r="BO59" s="41">
        <v>335.88210000000004</v>
      </c>
      <c r="BP59" s="8">
        <v>320.32069999999999</v>
      </c>
      <c r="BQ59" s="8">
        <v>542</v>
      </c>
      <c r="BR59" s="8">
        <v>600.46530000000007</v>
      </c>
      <c r="BS59" s="8">
        <v>550.83000000000004</v>
      </c>
      <c r="BT59" s="145">
        <v>171.68700000000001</v>
      </c>
      <c r="BU59" s="145">
        <f>+'[2]Uruguay 2'!T323</f>
        <v>229.96220059643281</v>
      </c>
      <c r="CI59">
        <f t="shared" si="6"/>
        <v>27</v>
      </c>
    </row>
    <row r="60" spans="1:87">
      <c r="B60" s="405">
        <f t="shared" si="3"/>
        <v>39482</v>
      </c>
      <c r="C60">
        <f t="shared" si="7"/>
        <v>6</v>
      </c>
      <c r="D60" s="41">
        <v>373.28680000000003</v>
      </c>
      <c r="E60" s="41">
        <v>403.3748071848014</v>
      </c>
      <c r="F60" s="41">
        <v>546.35410000000002</v>
      </c>
      <c r="BK60" s="405">
        <f t="shared" si="4"/>
        <v>39482</v>
      </c>
      <c r="BL60">
        <f t="shared" si="8"/>
        <v>6</v>
      </c>
      <c r="BM60" s="8">
        <v>439.22</v>
      </c>
      <c r="BN60" s="8">
        <v>595.72</v>
      </c>
      <c r="BO60" s="41">
        <v>357.68400000000003</v>
      </c>
      <c r="BP60" s="8">
        <v>345.00420000000003</v>
      </c>
      <c r="BQ60" s="8">
        <v>538</v>
      </c>
      <c r="BR60" s="8">
        <v>602.35450000000003</v>
      </c>
      <c r="BS60" s="8">
        <v>568.19000000000005</v>
      </c>
      <c r="BT60" s="145">
        <v>174.5684</v>
      </c>
      <c r="BU60" s="145">
        <f>+'[2]Uruguay 2'!T324</f>
        <v>239.80676886361235</v>
      </c>
      <c r="CI60">
        <f t="shared" si="6"/>
        <v>28</v>
      </c>
    </row>
    <row r="61" spans="1:87">
      <c r="B61" s="405">
        <f t="shared" si="3"/>
        <v>39489</v>
      </c>
      <c r="C61">
        <f t="shared" si="7"/>
        <v>7</v>
      </c>
      <c r="D61" s="41">
        <v>378.4556</v>
      </c>
      <c r="E61" s="41">
        <v>409.23450837075421</v>
      </c>
      <c r="F61" s="41">
        <v>558.00160000000005</v>
      </c>
      <c r="BK61" s="405">
        <f t="shared" si="4"/>
        <v>39489</v>
      </c>
      <c r="BL61">
        <f t="shared" si="8"/>
        <v>7</v>
      </c>
      <c r="BM61" s="8">
        <v>455.66</v>
      </c>
      <c r="BN61" s="8">
        <v>613.47</v>
      </c>
      <c r="BO61" s="41">
        <v>363.25880000000001</v>
      </c>
      <c r="BP61" s="8">
        <v>342.86799999999999</v>
      </c>
      <c r="BQ61" s="8">
        <v>537</v>
      </c>
      <c r="BR61" s="8">
        <v>608.44550000000004</v>
      </c>
      <c r="BS61" s="8">
        <v>586.13</v>
      </c>
      <c r="BT61" s="145">
        <v>175.17410000000001</v>
      </c>
      <c r="BU61" s="145">
        <f>+'[2]Uruguay 2'!T325</f>
        <v>237.68969466016142</v>
      </c>
      <c r="CI61">
        <f t="shared" si="6"/>
        <v>29</v>
      </c>
    </row>
    <row r="62" spans="1:87">
      <c r="B62" s="405">
        <f t="shared" si="3"/>
        <v>39496</v>
      </c>
      <c r="C62">
        <f t="shared" si="7"/>
        <v>8</v>
      </c>
      <c r="D62" s="41">
        <v>379.23380000000003</v>
      </c>
      <c r="E62" s="41">
        <v>410.16258726540025</v>
      </c>
      <c r="F62" s="41">
        <v>560.98829999999998</v>
      </c>
      <c r="BK62" s="405">
        <f t="shared" si="4"/>
        <v>39496</v>
      </c>
      <c r="BL62">
        <f t="shared" si="8"/>
        <v>8</v>
      </c>
      <c r="BM62" s="8">
        <v>459.58</v>
      </c>
      <c r="BN62" s="8">
        <v>613.04999999999995</v>
      </c>
      <c r="BO62" s="41">
        <v>360.44280000000003</v>
      </c>
      <c r="BP62" s="8">
        <v>353.83980000000003</v>
      </c>
      <c r="BQ62" s="8">
        <v>539</v>
      </c>
      <c r="BR62" s="8">
        <v>611.26060000000007</v>
      </c>
      <c r="BS62" s="8">
        <v>601.59</v>
      </c>
      <c r="BT62" s="145">
        <v>174.9624</v>
      </c>
      <c r="BU62" s="145">
        <f>+'[2]Uruguay 2'!T326</f>
        <v>234.89900593743081</v>
      </c>
      <c r="CI62">
        <v>1</v>
      </c>
    </row>
    <row r="63" spans="1:87">
      <c r="B63" s="405">
        <f t="shared" si="3"/>
        <v>39503</v>
      </c>
      <c r="C63">
        <f t="shared" si="7"/>
        <v>9</v>
      </c>
      <c r="D63" s="41">
        <v>381.4323</v>
      </c>
      <c r="E63" s="41">
        <v>412.88244803684518</v>
      </c>
      <c r="F63" s="41">
        <v>569.21580000000006</v>
      </c>
      <c r="BK63" s="405">
        <f t="shared" si="4"/>
        <v>39503</v>
      </c>
      <c r="BL63">
        <f t="shared" si="8"/>
        <v>9</v>
      </c>
      <c r="BM63" s="8">
        <v>459.45</v>
      </c>
      <c r="BN63" s="8">
        <v>616.99</v>
      </c>
      <c r="BO63" s="41">
        <v>367.548</v>
      </c>
      <c r="BP63" s="8">
        <v>357.46440000000001</v>
      </c>
      <c r="BQ63" s="8">
        <v>539</v>
      </c>
      <c r="BR63" s="8">
        <v>615.98919999999998</v>
      </c>
      <c r="BS63" s="8">
        <v>628.95000000000005</v>
      </c>
      <c r="BT63" s="145">
        <v>173.7175</v>
      </c>
      <c r="BU63" s="145">
        <f>+'[2]Uruguay 2'!T327</f>
        <v>232.33285538779347</v>
      </c>
      <c r="CI63">
        <f>+CI62+1</f>
        <v>2</v>
      </c>
    </row>
    <row r="64" spans="1:87">
      <c r="B64" s="405">
        <f t="shared" si="3"/>
        <v>39510</v>
      </c>
      <c r="C64">
        <f t="shared" si="7"/>
        <v>10</v>
      </c>
      <c r="D64" s="41">
        <v>385.53020000000004</v>
      </c>
      <c r="E64" s="41">
        <v>417.90195914795635</v>
      </c>
      <c r="F64" s="41">
        <v>569.50030000000004</v>
      </c>
      <c r="BK64" s="405">
        <f t="shared" si="4"/>
        <v>39510</v>
      </c>
      <c r="BL64">
        <f t="shared" si="8"/>
        <v>10</v>
      </c>
      <c r="BM64" s="8">
        <v>467.05</v>
      </c>
      <c r="BN64" s="8">
        <v>613.61</v>
      </c>
      <c r="BO64" s="41">
        <v>370.30119999999999</v>
      </c>
      <c r="BP64" s="8">
        <v>368.584</v>
      </c>
      <c r="BQ64" s="8">
        <v>548</v>
      </c>
      <c r="BR64" s="8">
        <v>570.46900000000005</v>
      </c>
      <c r="BS64" s="8">
        <v>640.37</v>
      </c>
      <c r="BT64" s="145">
        <v>171.72910000000002</v>
      </c>
      <c r="BU64" s="145">
        <f>+'[2]Uruguay 2'!T328</f>
        <v>226.85886044011494</v>
      </c>
      <c r="CI64">
        <f t="shared" ref="CI64:CI90" si="9">+CI63+1</f>
        <v>3</v>
      </c>
    </row>
    <row r="65" spans="2:87">
      <c r="B65" s="405">
        <f t="shared" si="3"/>
        <v>39517</v>
      </c>
      <c r="C65">
        <f t="shared" si="7"/>
        <v>11</v>
      </c>
      <c r="D65" s="41">
        <v>402.33790000000005</v>
      </c>
      <c r="E65" s="41">
        <v>437.1101154634427</v>
      </c>
      <c r="F65" s="41">
        <v>591.60180000000003</v>
      </c>
      <c r="BK65" s="405">
        <f t="shared" si="4"/>
        <v>39517</v>
      </c>
      <c r="BL65">
        <f t="shared" si="8"/>
        <v>11</v>
      </c>
      <c r="BM65" s="8">
        <v>467.89</v>
      </c>
      <c r="BN65" s="8">
        <v>614.25</v>
      </c>
      <c r="BO65" s="41">
        <v>393.34030000000001</v>
      </c>
      <c r="BP65" s="8">
        <v>368.81080000000003</v>
      </c>
      <c r="BQ65" s="8">
        <v>567</v>
      </c>
      <c r="BR65" s="8">
        <v>594.04349999999999</v>
      </c>
      <c r="BS65" s="8">
        <v>748.79</v>
      </c>
      <c r="BT65" s="145">
        <v>172.68290000000002</v>
      </c>
      <c r="BU65" s="145">
        <f>+'[2]Uruguay 2'!T329</f>
        <v>221.84401964563881</v>
      </c>
      <c r="CI65">
        <f t="shared" si="9"/>
        <v>4</v>
      </c>
    </row>
    <row r="66" spans="2:87">
      <c r="B66" s="405">
        <f t="shared" si="3"/>
        <v>39524</v>
      </c>
      <c r="C66">
        <f t="shared" si="7"/>
        <v>12</v>
      </c>
      <c r="D66" s="41">
        <v>409.62730000000005</v>
      </c>
      <c r="E66" s="41">
        <v>444.44051555555552</v>
      </c>
      <c r="F66" s="41">
        <v>584.31600000000003</v>
      </c>
      <c r="BK66" s="405">
        <f t="shared" si="4"/>
        <v>39524</v>
      </c>
      <c r="BL66">
        <f t="shared" si="8"/>
        <v>12</v>
      </c>
      <c r="BM66" s="8">
        <v>437.37</v>
      </c>
      <c r="BN66" s="8">
        <v>603.22</v>
      </c>
      <c r="BO66" s="41">
        <v>409.7516</v>
      </c>
      <c r="BP66" s="8">
        <v>369.8526</v>
      </c>
      <c r="BQ66" s="8">
        <v>569</v>
      </c>
      <c r="BR66" s="8">
        <v>551.53100000000006</v>
      </c>
      <c r="BS66" s="8">
        <v>739.79</v>
      </c>
      <c r="BT66" s="145">
        <v>179.7011</v>
      </c>
      <c r="BU66" s="145">
        <f>+'[2]Uruguay 2'!T330</f>
        <v>224.72755310246262</v>
      </c>
      <c r="CI66">
        <f t="shared" si="9"/>
        <v>5</v>
      </c>
    </row>
    <row r="67" spans="2:87">
      <c r="B67" s="405">
        <f t="shared" si="3"/>
        <v>39531</v>
      </c>
      <c r="C67">
        <f t="shared" si="7"/>
        <v>13</v>
      </c>
      <c r="D67" s="41">
        <v>412.69450000000001</v>
      </c>
      <c r="E67" s="41">
        <v>446.58381618883141</v>
      </c>
      <c r="F67" s="41">
        <v>567.51310000000001</v>
      </c>
      <c r="BK67" s="405">
        <f t="shared" si="4"/>
        <v>39531</v>
      </c>
      <c r="BL67">
        <f t="shared" si="8"/>
        <v>13</v>
      </c>
      <c r="BM67" s="8">
        <v>433.22</v>
      </c>
      <c r="BN67" s="8">
        <v>596.94000000000005</v>
      </c>
      <c r="BO67" s="41">
        <v>414.0573</v>
      </c>
      <c r="BP67" s="8">
        <v>370.42740000000003</v>
      </c>
      <c r="BQ67" s="8">
        <v>572</v>
      </c>
      <c r="BR67" s="8">
        <v>550.10760000000005</v>
      </c>
      <c r="BS67" s="8">
        <v>668.54</v>
      </c>
      <c r="BT67" s="145">
        <v>188.87040000000002</v>
      </c>
      <c r="BU67" s="145">
        <f>+'[2]Uruguay 2'!T331</f>
        <v>227.32900176459711</v>
      </c>
      <c r="CI67">
        <f t="shared" si="9"/>
        <v>6</v>
      </c>
    </row>
    <row r="68" spans="2:87">
      <c r="B68" s="405">
        <f t="shared" si="3"/>
        <v>39538</v>
      </c>
      <c r="C68">
        <f t="shared" si="7"/>
        <v>14</v>
      </c>
      <c r="D68" s="41">
        <v>419.8723</v>
      </c>
      <c r="E68" s="41">
        <v>454.84224105929758</v>
      </c>
      <c r="F68" s="41">
        <v>534.05690000000004</v>
      </c>
      <c r="BK68" s="405">
        <f t="shared" si="4"/>
        <v>39538</v>
      </c>
      <c r="BL68">
        <f t="shared" si="8"/>
        <v>14</v>
      </c>
      <c r="BM68" s="8">
        <v>422.23</v>
      </c>
      <c r="BN68" s="8">
        <v>560.34</v>
      </c>
      <c r="BO68" s="41">
        <v>425.5564</v>
      </c>
      <c r="BP68" s="8">
        <v>373.59219999999999</v>
      </c>
      <c r="BQ68" s="8">
        <v>568</v>
      </c>
      <c r="BR68" s="8">
        <v>553.04680000000008</v>
      </c>
      <c r="BS68" s="8">
        <v>600.36</v>
      </c>
      <c r="BT68" s="145">
        <v>188.911</v>
      </c>
      <c r="BU68" s="145">
        <f>+'[2]Uruguay 2'!T332</f>
        <v>226.0126060560471</v>
      </c>
      <c r="CI68">
        <f t="shared" si="9"/>
        <v>7</v>
      </c>
    </row>
    <row r="69" spans="2:87">
      <c r="B69" s="405">
        <f t="shared" ref="B69:B132" si="10">+B68+7</f>
        <v>39545</v>
      </c>
      <c r="C69">
        <f t="shared" si="7"/>
        <v>15</v>
      </c>
      <c r="D69" s="41">
        <v>406.45260000000002</v>
      </c>
      <c r="E69" s="41">
        <v>438.95848557282676</v>
      </c>
      <c r="F69" s="41">
        <v>536.90940000000001</v>
      </c>
      <c r="BK69" s="405">
        <f t="shared" ref="BK69:BK132" si="11">+BK68+7</f>
        <v>39545</v>
      </c>
      <c r="BL69">
        <f t="shared" si="8"/>
        <v>15</v>
      </c>
      <c r="BM69" s="8">
        <v>411.3</v>
      </c>
      <c r="BN69" s="8">
        <v>567.04999999999995</v>
      </c>
      <c r="BO69" s="41">
        <v>402.50980000000004</v>
      </c>
      <c r="BP69" s="8">
        <v>364.64260000000002</v>
      </c>
      <c r="BQ69" s="8">
        <v>563</v>
      </c>
      <c r="BR69" s="8">
        <v>601.48810000000003</v>
      </c>
      <c r="BS69" s="8">
        <v>563.22</v>
      </c>
      <c r="BT69" s="145">
        <v>191.76510000000002</v>
      </c>
      <c r="BU69" s="145">
        <f>+'[2]Uruguay 2'!T333</f>
        <v>221.35968875039183</v>
      </c>
      <c r="CI69">
        <f t="shared" si="9"/>
        <v>8</v>
      </c>
    </row>
    <row r="70" spans="2:87">
      <c r="B70" s="405">
        <f t="shared" si="10"/>
        <v>39552</v>
      </c>
      <c r="C70">
        <f t="shared" si="7"/>
        <v>16</v>
      </c>
      <c r="D70" s="41">
        <v>402.43620000000004</v>
      </c>
      <c r="E70" s="41">
        <v>436.09417128382267</v>
      </c>
      <c r="F70" s="41">
        <v>534.93450000000007</v>
      </c>
      <c r="BK70" s="405">
        <f t="shared" si="11"/>
        <v>39552</v>
      </c>
      <c r="BL70">
        <f t="shared" si="8"/>
        <v>16</v>
      </c>
      <c r="BM70" s="8">
        <v>403.67</v>
      </c>
      <c r="BN70" s="8">
        <v>546.96</v>
      </c>
      <c r="BO70" s="41">
        <v>403.09350000000001</v>
      </c>
      <c r="BP70" s="8">
        <v>367.96980000000002</v>
      </c>
      <c r="BQ70" s="8">
        <v>557</v>
      </c>
      <c r="BR70" s="8">
        <v>401.48080000000004</v>
      </c>
      <c r="BS70" s="8">
        <v>559.49</v>
      </c>
      <c r="BT70" s="145">
        <v>180.14020000000002</v>
      </c>
      <c r="BU70" s="145">
        <f>+'[2]Uruguay 2'!T334</f>
        <v>223.35724251531971</v>
      </c>
      <c r="CI70">
        <f t="shared" si="9"/>
        <v>9</v>
      </c>
    </row>
    <row r="71" spans="2:87">
      <c r="B71" s="405">
        <f t="shared" si="10"/>
        <v>39559</v>
      </c>
      <c r="C71">
        <f t="shared" si="7"/>
        <v>17</v>
      </c>
      <c r="D71" s="41">
        <v>397.86250000000001</v>
      </c>
      <c r="E71" s="41">
        <v>430.54842788716178</v>
      </c>
      <c r="F71" s="41">
        <v>523.53390000000002</v>
      </c>
      <c r="BK71" s="405">
        <f t="shared" si="11"/>
        <v>39559</v>
      </c>
      <c r="BL71">
        <f t="shared" si="8"/>
        <v>17</v>
      </c>
      <c r="BM71" s="8">
        <v>392.03</v>
      </c>
      <c r="BN71" s="8">
        <v>523.94000000000005</v>
      </c>
      <c r="BO71" s="41">
        <v>399.66950000000003</v>
      </c>
      <c r="BP71" s="8">
        <v>334.12530000000004</v>
      </c>
      <c r="BQ71" s="8">
        <v>551</v>
      </c>
      <c r="BR71" s="8">
        <v>368.84440000000001</v>
      </c>
      <c r="BS71" s="8">
        <v>542.30999999999995</v>
      </c>
      <c r="BT71" s="145">
        <v>181.9862</v>
      </c>
      <c r="BU71" s="145">
        <f>+'[2]Uruguay 2'!T335</f>
        <v>224.70943275619396</v>
      </c>
      <c r="CI71">
        <f t="shared" si="9"/>
        <v>10</v>
      </c>
    </row>
    <row r="72" spans="2:87">
      <c r="B72" s="405">
        <f t="shared" si="10"/>
        <v>39566</v>
      </c>
      <c r="C72">
        <f t="shared" si="7"/>
        <v>18</v>
      </c>
      <c r="D72" s="41">
        <v>404.95609999999999</v>
      </c>
      <c r="E72" s="41">
        <v>440.15208052964891</v>
      </c>
      <c r="F72" s="41">
        <v>503.61190000000005</v>
      </c>
      <c r="BK72" s="405">
        <f t="shared" si="11"/>
        <v>39566</v>
      </c>
      <c r="BL72">
        <f t="shared" si="8"/>
        <v>18</v>
      </c>
      <c r="BM72" s="8">
        <v>387.95</v>
      </c>
      <c r="BN72" s="8">
        <v>494.13</v>
      </c>
      <c r="BO72" s="41">
        <v>416.6789</v>
      </c>
      <c r="BP72" s="8">
        <v>331.61130000000003</v>
      </c>
      <c r="BQ72" s="8">
        <v>550</v>
      </c>
      <c r="BR72" s="8">
        <v>370.1925</v>
      </c>
      <c r="BS72" s="8">
        <v>532.45000000000005</v>
      </c>
      <c r="BT72" s="145">
        <v>172.50210000000001</v>
      </c>
      <c r="BU72" s="145">
        <f>+'[2]Uruguay 2'!T336</f>
        <v>224.34065359959189</v>
      </c>
      <c r="CI72">
        <f t="shared" si="9"/>
        <v>11</v>
      </c>
    </row>
    <row r="73" spans="2:87">
      <c r="B73" s="405">
        <f t="shared" si="10"/>
        <v>39573</v>
      </c>
      <c r="C73">
        <f t="shared" si="7"/>
        <v>19</v>
      </c>
      <c r="D73" s="41">
        <v>425.66040000000004</v>
      </c>
      <c r="E73" s="41">
        <v>463.26826652849741</v>
      </c>
      <c r="F73" s="41">
        <v>506.22270000000003</v>
      </c>
      <c r="BK73" s="405">
        <f t="shared" si="11"/>
        <v>39573</v>
      </c>
      <c r="BL73">
        <f t="shared" si="8"/>
        <v>19</v>
      </c>
      <c r="BM73" s="8">
        <v>393.5</v>
      </c>
      <c r="BN73" s="8">
        <v>493.44</v>
      </c>
      <c r="BO73" s="41">
        <v>453.56580000000002</v>
      </c>
      <c r="BP73" s="8">
        <v>333.59860000000003</v>
      </c>
      <c r="BQ73" s="8">
        <v>552</v>
      </c>
      <c r="BR73" s="8">
        <v>339.017</v>
      </c>
      <c r="BS73" s="8">
        <v>570.1</v>
      </c>
      <c r="BT73" s="145">
        <v>177.2766</v>
      </c>
      <c r="BU73" s="145">
        <f>+'[2]Uruguay 2'!T337</f>
        <v>238.58548223682061</v>
      </c>
      <c r="CI73">
        <f t="shared" si="9"/>
        <v>12</v>
      </c>
    </row>
    <row r="74" spans="2:87">
      <c r="B74" s="405">
        <f t="shared" si="10"/>
        <v>39580</v>
      </c>
      <c r="C74">
        <f t="shared" si="7"/>
        <v>20</v>
      </c>
      <c r="D74" s="41">
        <v>433.48650000000004</v>
      </c>
      <c r="E74" s="41">
        <v>470.60163995394362</v>
      </c>
      <c r="F74" s="41">
        <v>507.98440000000005</v>
      </c>
      <c r="BK74" s="405">
        <f t="shared" si="11"/>
        <v>39580</v>
      </c>
      <c r="BL74">
        <f t="shared" si="8"/>
        <v>20</v>
      </c>
      <c r="BM74" s="8">
        <v>409.86</v>
      </c>
      <c r="BN74" s="8">
        <v>501.73</v>
      </c>
      <c r="BO74" s="41">
        <v>463.44530000000003</v>
      </c>
      <c r="BP74" s="8">
        <v>306.56990000000002</v>
      </c>
      <c r="BQ74" s="8">
        <v>554</v>
      </c>
      <c r="BR74" s="8">
        <v>351.61200000000002</v>
      </c>
      <c r="BS74" s="8">
        <v>560.72</v>
      </c>
      <c r="BT74" s="145">
        <v>188.357</v>
      </c>
      <c r="BU74" s="145">
        <f>+'[2]Uruguay 2'!T338</f>
        <v>239.10840932117529</v>
      </c>
      <c r="CI74">
        <f t="shared" si="9"/>
        <v>13</v>
      </c>
    </row>
    <row r="75" spans="2:87">
      <c r="B75" s="405">
        <f t="shared" si="10"/>
        <v>39587</v>
      </c>
      <c r="C75">
        <f t="shared" si="7"/>
        <v>21</v>
      </c>
      <c r="D75" s="41">
        <v>457.2253</v>
      </c>
      <c r="E75" s="41">
        <v>487.48744481289589</v>
      </c>
      <c r="F75" s="41">
        <v>510.3621</v>
      </c>
      <c r="BK75" s="405">
        <f t="shared" si="11"/>
        <v>39587</v>
      </c>
      <c r="BL75">
        <f t="shared" si="8"/>
        <v>21</v>
      </c>
      <c r="BM75" s="8">
        <v>415.96</v>
      </c>
      <c r="BN75" s="8">
        <v>513.6</v>
      </c>
      <c r="BO75" s="41">
        <v>495.95160000000004</v>
      </c>
      <c r="BP75" s="8">
        <v>313.21350000000001</v>
      </c>
      <c r="BQ75" s="8">
        <v>554</v>
      </c>
      <c r="BR75" s="8">
        <v>365.42290000000003</v>
      </c>
      <c r="BS75" s="8">
        <v>551.15</v>
      </c>
      <c r="BT75" s="145">
        <v>257.35700000000003</v>
      </c>
      <c r="BU75" s="145">
        <f>+'[2]Uruguay 2'!T339</f>
        <v>242.44206948393634</v>
      </c>
      <c r="CI75">
        <f t="shared" si="9"/>
        <v>14</v>
      </c>
    </row>
    <row r="76" spans="2:87">
      <c r="B76" s="405">
        <f t="shared" si="10"/>
        <v>39594</v>
      </c>
      <c r="C76">
        <f t="shared" si="7"/>
        <v>22</v>
      </c>
      <c r="D76" s="41">
        <v>457.34140000000002</v>
      </c>
      <c r="E76" s="41">
        <v>482.86693577432357</v>
      </c>
      <c r="F76" s="41">
        <v>509.54570000000001</v>
      </c>
      <c r="BK76" s="405">
        <f t="shared" si="11"/>
        <v>39594</v>
      </c>
      <c r="BL76">
        <f t="shared" si="8"/>
        <v>22</v>
      </c>
      <c r="BM76" s="8">
        <v>415.96</v>
      </c>
      <c r="BN76" s="8">
        <v>513.72</v>
      </c>
      <c r="BO76" s="41">
        <v>490.9384</v>
      </c>
      <c r="BP76" s="8">
        <v>300.60820000000001</v>
      </c>
      <c r="BQ76" s="8">
        <v>551</v>
      </c>
      <c r="BR76" s="8">
        <v>338.76580000000001</v>
      </c>
      <c r="BS76" s="8">
        <v>549.1</v>
      </c>
      <c r="BT76" s="145">
        <v>288.75630000000001</v>
      </c>
      <c r="BU76" s="145">
        <f>+'[2]Uruguay 2'!T340</f>
        <v>239.9908487760238</v>
      </c>
      <c r="CI76">
        <f t="shared" si="9"/>
        <v>15</v>
      </c>
    </row>
    <row r="77" spans="2:87">
      <c r="B77" s="405">
        <f t="shared" si="10"/>
        <v>39601</v>
      </c>
      <c r="C77">
        <f t="shared" si="7"/>
        <v>23</v>
      </c>
      <c r="D77" s="41">
        <v>425.5265</v>
      </c>
      <c r="E77" s="41">
        <v>461.14918731145661</v>
      </c>
      <c r="F77" s="41">
        <v>521.82619999999997</v>
      </c>
      <c r="BK77" s="405">
        <f t="shared" si="11"/>
        <v>39601</v>
      </c>
      <c r="BL77">
        <f t="shared" si="8"/>
        <v>23</v>
      </c>
      <c r="BM77" s="8">
        <v>416.34</v>
      </c>
      <c r="BN77" s="8">
        <v>516.52</v>
      </c>
      <c r="BO77" s="41">
        <v>458.01530000000002</v>
      </c>
      <c r="BP77" s="8">
        <v>301.65410000000003</v>
      </c>
      <c r="BQ77" s="8">
        <v>544</v>
      </c>
      <c r="BR77" s="8">
        <v>344.87220000000002</v>
      </c>
      <c r="BS77" s="8">
        <v>612.22</v>
      </c>
      <c r="BT77" s="145">
        <v>190.25410000000002</v>
      </c>
      <c r="BU77" s="145">
        <f>+'[2]Uruguay 2'!T341</f>
        <v>237.45490538270192</v>
      </c>
      <c r="CI77">
        <f t="shared" si="9"/>
        <v>16</v>
      </c>
    </row>
    <row r="78" spans="2:87">
      <c r="B78" s="405">
        <f t="shared" si="10"/>
        <v>39608</v>
      </c>
      <c r="C78">
        <f t="shared" si="7"/>
        <v>24</v>
      </c>
      <c r="D78" s="41">
        <v>421.52379999999999</v>
      </c>
      <c r="E78" s="41">
        <v>458.9138733448475</v>
      </c>
      <c r="F78" s="41">
        <v>523.07910000000004</v>
      </c>
      <c r="BK78" s="405">
        <f t="shared" si="11"/>
        <v>39608</v>
      </c>
      <c r="BL78">
        <f t="shared" si="8"/>
        <v>24</v>
      </c>
      <c r="BM78" s="8">
        <v>416.34</v>
      </c>
      <c r="BN78" s="8">
        <v>520.76</v>
      </c>
      <c r="BO78" s="41">
        <v>451.9298</v>
      </c>
      <c r="BP78" s="8">
        <v>303.39260000000002</v>
      </c>
      <c r="BQ78" s="8">
        <v>541</v>
      </c>
      <c r="BR78" s="8">
        <v>375.14930000000004</v>
      </c>
      <c r="BS78" s="8">
        <v>614.22</v>
      </c>
      <c r="BT78" s="145">
        <v>174.57859999999999</v>
      </c>
      <c r="BU78" s="145">
        <f>+'[2]Uruguay 2'!T342</f>
        <v>238.07353190159279</v>
      </c>
      <c r="CI78">
        <f t="shared" si="9"/>
        <v>17</v>
      </c>
    </row>
    <row r="79" spans="2:87">
      <c r="B79" s="405">
        <f t="shared" si="10"/>
        <v>39615</v>
      </c>
      <c r="C79">
        <f t="shared" si="7"/>
        <v>25</v>
      </c>
      <c r="D79" s="41">
        <v>427.36260000000004</v>
      </c>
      <c r="E79" s="41">
        <v>459.8707265400115</v>
      </c>
      <c r="F79" s="41">
        <v>531.47140000000002</v>
      </c>
      <c r="BK79" s="405">
        <f t="shared" si="11"/>
        <v>39615</v>
      </c>
      <c r="BL79">
        <f t="shared" si="8"/>
        <v>25</v>
      </c>
      <c r="BM79" s="8">
        <v>417.34</v>
      </c>
      <c r="BN79" s="8">
        <v>530.64</v>
      </c>
      <c r="BO79" s="41">
        <v>452.37790000000001</v>
      </c>
      <c r="BP79" s="8">
        <v>306.58499999999998</v>
      </c>
      <c r="BQ79" s="8">
        <v>543</v>
      </c>
      <c r="BR79" s="8">
        <v>390.08820000000003</v>
      </c>
      <c r="BS79" s="8">
        <v>618.48</v>
      </c>
      <c r="BT79" s="145">
        <v>212.66070000000002</v>
      </c>
      <c r="BU79" s="145">
        <f>+'[2]Uruguay 2'!T343</f>
        <v>241.49225740072671</v>
      </c>
      <c r="CI79">
        <f t="shared" si="9"/>
        <v>18</v>
      </c>
    </row>
    <row r="80" spans="2:87">
      <c r="B80" s="405">
        <f t="shared" si="10"/>
        <v>39622</v>
      </c>
      <c r="C80">
        <f t="shared" si="7"/>
        <v>26</v>
      </c>
      <c r="D80" s="41">
        <v>407.0077</v>
      </c>
      <c r="E80" s="41">
        <v>441.3201686816351</v>
      </c>
      <c r="F80" s="41">
        <v>531.50900000000001</v>
      </c>
      <c r="BK80" s="405">
        <f t="shared" si="11"/>
        <v>39622</v>
      </c>
      <c r="BL80">
        <f t="shared" si="8"/>
        <v>26</v>
      </c>
      <c r="BM80" s="8">
        <v>445.62</v>
      </c>
      <c r="BN80" s="8">
        <v>529.91999999999996</v>
      </c>
      <c r="BO80" s="41">
        <v>414.10040000000004</v>
      </c>
      <c r="BP80" s="8">
        <v>307.8143</v>
      </c>
      <c r="BQ80" s="8">
        <v>548</v>
      </c>
      <c r="BR80" s="8">
        <v>360.60130000000004</v>
      </c>
      <c r="BS80" s="8">
        <v>618.79999999999995</v>
      </c>
      <c r="BT80" s="145">
        <v>180.38920000000002</v>
      </c>
      <c r="BU80" s="145">
        <f>+'[2]Uruguay 2'!T344</f>
        <v>240.18988578200901</v>
      </c>
      <c r="CI80">
        <f t="shared" si="9"/>
        <v>19</v>
      </c>
    </row>
    <row r="81" spans="1:87">
      <c r="A81" s="42">
        <v>2008</v>
      </c>
      <c r="B81" s="405">
        <f t="shared" si="10"/>
        <v>39629</v>
      </c>
      <c r="C81">
        <f t="shared" si="7"/>
        <v>27</v>
      </c>
      <c r="D81" s="41">
        <v>393.34550000000002</v>
      </c>
      <c r="E81" s="41">
        <v>428.73415177892923</v>
      </c>
      <c r="F81" s="41">
        <v>530.8877</v>
      </c>
      <c r="BK81" s="405">
        <f t="shared" si="11"/>
        <v>39629</v>
      </c>
      <c r="BL81">
        <f t="shared" si="8"/>
        <v>27</v>
      </c>
      <c r="BM81" s="8">
        <v>452.94</v>
      </c>
      <c r="BN81" s="8">
        <v>536.66999999999996</v>
      </c>
      <c r="BO81" s="41">
        <v>392.19460000000004</v>
      </c>
      <c r="BP81" s="8">
        <v>309.20650000000001</v>
      </c>
      <c r="BQ81" s="8">
        <v>553</v>
      </c>
      <c r="BR81" s="8">
        <v>374.88380000000001</v>
      </c>
      <c r="BS81" s="8">
        <v>598.66999999999996</v>
      </c>
      <c r="BT81" s="145">
        <v>159.61880000000002</v>
      </c>
      <c r="BU81" s="145">
        <f>+'[2]Uruguay 2'!T345</f>
        <v>240.74339371996402</v>
      </c>
      <c r="CI81">
        <f t="shared" si="9"/>
        <v>20</v>
      </c>
    </row>
    <row r="82" spans="1:87">
      <c r="B82" s="405">
        <f t="shared" si="10"/>
        <v>39636</v>
      </c>
      <c r="C82">
        <f t="shared" si="7"/>
        <v>28</v>
      </c>
      <c r="D82" s="41">
        <v>386.80630000000002</v>
      </c>
      <c r="E82" s="41">
        <v>417.1523889464595</v>
      </c>
      <c r="F82" s="41">
        <v>570.39250000000004</v>
      </c>
      <c r="BK82" s="405">
        <f t="shared" si="11"/>
        <v>39636</v>
      </c>
      <c r="BL82">
        <f t="shared" si="8"/>
        <v>28</v>
      </c>
      <c r="BM82" s="8">
        <v>486.65</v>
      </c>
      <c r="BN82" s="8">
        <v>595.63</v>
      </c>
      <c r="BO82" s="41">
        <v>367.09950000000003</v>
      </c>
      <c r="BP82" s="8">
        <v>314.83240000000001</v>
      </c>
      <c r="BQ82" s="8">
        <v>559</v>
      </c>
      <c r="BR82" s="8">
        <v>360.90300000000002</v>
      </c>
      <c r="BS82" s="8">
        <v>598.11</v>
      </c>
      <c r="BT82" s="145">
        <v>186.38390000000001</v>
      </c>
      <c r="BU82" s="145">
        <f>+'[2]Uruguay 2'!T346</f>
        <v>242.60608098622586</v>
      </c>
      <c r="CI82">
        <f t="shared" si="9"/>
        <v>21</v>
      </c>
    </row>
    <row r="83" spans="1:87">
      <c r="B83" s="405">
        <f t="shared" si="10"/>
        <v>39643</v>
      </c>
      <c r="C83">
        <f t="shared" si="7"/>
        <v>29</v>
      </c>
      <c r="D83" s="41">
        <v>384.96430000000004</v>
      </c>
      <c r="E83" s="41">
        <v>415.33379912492808</v>
      </c>
      <c r="F83" s="41">
        <v>582.17349999999999</v>
      </c>
      <c r="BK83" s="405">
        <f t="shared" si="11"/>
        <v>39643</v>
      </c>
      <c r="BL83">
        <f t="shared" si="8"/>
        <v>29</v>
      </c>
      <c r="BM83" s="8">
        <v>493.8</v>
      </c>
      <c r="BN83" s="8">
        <v>605.98</v>
      </c>
      <c r="BO83" s="41">
        <v>361.71980000000002</v>
      </c>
      <c r="BP83" s="8">
        <v>319.73310000000004</v>
      </c>
      <c r="BQ83" s="8">
        <v>565</v>
      </c>
      <c r="BR83" s="8">
        <v>361.19350000000003</v>
      </c>
      <c r="BS83" s="8">
        <v>622.91999999999996</v>
      </c>
      <c r="BT83" s="145">
        <v>184.387</v>
      </c>
      <c r="BU83" s="145">
        <f>+'[2]Uruguay 2'!T347</f>
        <v>243.03050287464208</v>
      </c>
      <c r="CI83">
        <f t="shared" si="9"/>
        <v>22</v>
      </c>
    </row>
    <row r="84" spans="1:87">
      <c r="B84" s="405">
        <f t="shared" si="10"/>
        <v>39650</v>
      </c>
      <c r="C84">
        <f t="shared" si="7"/>
        <v>30</v>
      </c>
      <c r="D84" s="41">
        <v>387.88510000000002</v>
      </c>
      <c r="E84" s="41">
        <v>418.27793344847436</v>
      </c>
      <c r="F84" s="41">
        <v>588.7133</v>
      </c>
      <c r="BK84" s="405">
        <f t="shared" si="11"/>
        <v>39650</v>
      </c>
      <c r="BL84">
        <f t="shared" si="8"/>
        <v>30</v>
      </c>
      <c r="BM84" s="8">
        <v>495.49</v>
      </c>
      <c r="BN84" s="8">
        <v>618.37</v>
      </c>
      <c r="BO84" s="41">
        <v>365.63980000000004</v>
      </c>
      <c r="BP84" s="8">
        <v>321.2568</v>
      </c>
      <c r="BQ84" s="8">
        <v>570</v>
      </c>
      <c r="BR84" s="8">
        <v>359.49860000000001</v>
      </c>
      <c r="BS84" s="8">
        <v>622.91999999999996</v>
      </c>
      <c r="BT84" s="145">
        <v>187.15380000000002</v>
      </c>
      <c r="BU84" s="145">
        <f>+'[2]Uruguay 2'!T348</f>
        <v>243.61816395091074</v>
      </c>
      <c r="CI84">
        <f t="shared" si="9"/>
        <v>23</v>
      </c>
    </row>
    <row r="85" spans="1:87">
      <c r="B85" s="405">
        <f t="shared" si="10"/>
        <v>39657</v>
      </c>
      <c r="C85">
        <f t="shared" si="7"/>
        <v>31</v>
      </c>
      <c r="D85" s="41">
        <v>384.13839999999999</v>
      </c>
      <c r="E85" s="41">
        <v>411.75426567645377</v>
      </c>
      <c r="F85" s="41">
        <v>592.27769999999998</v>
      </c>
      <c r="BK85" s="405">
        <f t="shared" si="11"/>
        <v>39657</v>
      </c>
      <c r="BL85">
        <f t="shared" si="8"/>
        <v>31</v>
      </c>
      <c r="BM85" s="8">
        <v>490.37</v>
      </c>
      <c r="BN85" s="8">
        <v>620.69000000000005</v>
      </c>
      <c r="BO85" s="41">
        <v>358.07010000000002</v>
      </c>
      <c r="BP85" s="8">
        <v>341.55610000000001</v>
      </c>
      <c r="BQ85" s="8">
        <v>569</v>
      </c>
      <c r="BR85" s="8">
        <v>359.29130000000004</v>
      </c>
      <c r="BS85" s="8">
        <v>622.91999999999996</v>
      </c>
      <c r="BT85" s="145">
        <v>201.74790000000002</v>
      </c>
      <c r="BU85" s="145">
        <f>+'[2]Uruguay 2'!T349</f>
        <v>244.46700772774315</v>
      </c>
      <c r="CI85">
        <f t="shared" si="9"/>
        <v>24</v>
      </c>
    </row>
    <row r="86" spans="1:87">
      <c r="B86" s="405">
        <f t="shared" si="10"/>
        <v>39664</v>
      </c>
      <c r="C86">
        <f t="shared" si="7"/>
        <v>32</v>
      </c>
      <c r="D86" s="41">
        <v>374.11310000000003</v>
      </c>
      <c r="E86" s="41">
        <v>401.37132393782383</v>
      </c>
      <c r="F86" s="41">
        <v>595.02780000000007</v>
      </c>
      <c r="BK86" s="405">
        <f t="shared" si="11"/>
        <v>39664</v>
      </c>
      <c r="BL86">
        <f t="shared" si="8"/>
        <v>32</v>
      </c>
      <c r="BM86" s="8">
        <v>492.77</v>
      </c>
      <c r="BN86" s="8">
        <v>615.41999999999996</v>
      </c>
      <c r="BO86" s="41">
        <v>341.73160000000001</v>
      </c>
      <c r="BP86" s="8">
        <v>338.90700000000004</v>
      </c>
      <c r="BQ86" s="8">
        <v>568</v>
      </c>
      <c r="BR86" s="8">
        <v>359.41400000000004</v>
      </c>
      <c r="BS86" s="8">
        <v>622.91999999999996</v>
      </c>
      <c r="BT86" s="145">
        <v>194.0848</v>
      </c>
      <c r="BU86" s="145">
        <f>+'[2]Uruguay 2'!T350</f>
        <v>244.29500679800591</v>
      </c>
      <c r="CI86">
        <f t="shared" si="9"/>
        <v>25</v>
      </c>
    </row>
    <row r="87" spans="1:87">
      <c r="B87" s="405">
        <f t="shared" si="10"/>
        <v>39671</v>
      </c>
      <c r="C87">
        <f t="shared" si="7"/>
        <v>33</v>
      </c>
      <c r="D87" s="41">
        <v>382.30600000000004</v>
      </c>
      <c r="E87" s="41">
        <v>410.94540886586071</v>
      </c>
      <c r="F87" s="41">
        <v>592.25459999999998</v>
      </c>
      <c r="BK87" s="405">
        <f t="shared" si="11"/>
        <v>39671</v>
      </c>
      <c r="BL87">
        <f t="shared" si="8"/>
        <v>33</v>
      </c>
      <c r="BM87" s="8">
        <v>498.8</v>
      </c>
      <c r="BN87" s="8">
        <v>604.54</v>
      </c>
      <c r="BO87" s="41">
        <v>356.28590000000003</v>
      </c>
      <c r="BP87" s="8">
        <v>332.88140000000004</v>
      </c>
      <c r="BQ87" s="8">
        <v>568</v>
      </c>
      <c r="BR87" s="8">
        <v>361.37060000000002</v>
      </c>
      <c r="BS87" s="8">
        <v>622.91999999999996</v>
      </c>
      <c r="BT87" s="145">
        <v>193.15560000000002</v>
      </c>
      <c r="BU87" s="145">
        <f>+'[2]Uruguay 2'!T351</f>
        <v>251.05968915784703</v>
      </c>
      <c r="CI87">
        <f t="shared" si="9"/>
        <v>26</v>
      </c>
    </row>
    <row r="88" spans="1:87">
      <c r="B88" s="405">
        <f t="shared" si="10"/>
        <v>39678</v>
      </c>
      <c r="C88">
        <f t="shared" si="7"/>
        <v>34</v>
      </c>
      <c r="D88" s="41">
        <v>388.05400000000003</v>
      </c>
      <c r="E88" s="41">
        <v>417.45904428324707</v>
      </c>
      <c r="F88" s="41">
        <v>598.13670000000002</v>
      </c>
      <c r="BK88" s="405">
        <f t="shared" si="11"/>
        <v>39678</v>
      </c>
      <c r="BL88">
        <f t="shared" si="8"/>
        <v>34</v>
      </c>
      <c r="BM88" s="8">
        <v>515.98</v>
      </c>
      <c r="BN88" s="8">
        <v>616.66</v>
      </c>
      <c r="BO88" s="41">
        <v>364.07589999999999</v>
      </c>
      <c r="BP88" s="8">
        <v>330.649</v>
      </c>
      <c r="BQ88" s="8">
        <v>568</v>
      </c>
      <c r="BR88" s="8">
        <v>361.6574</v>
      </c>
      <c r="BS88" s="8">
        <v>622.91999999999996</v>
      </c>
      <c r="BT88" s="145">
        <v>193.84620000000001</v>
      </c>
      <c r="BU88" s="145">
        <f>+'[2]Uruguay 2'!T352</f>
        <v>254.62530990909335</v>
      </c>
      <c r="CI88">
        <f t="shared" si="9"/>
        <v>27</v>
      </c>
    </row>
    <row r="89" spans="1:87">
      <c r="B89" s="405">
        <f t="shared" si="10"/>
        <v>39685</v>
      </c>
      <c r="C89">
        <f t="shared" si="7"/>
        <v>35</v>
      </c>
      <c r="D89" s="41">
        <v>388.60920000000004</v>
      </c>
      <c r="E89" s="41">
        <v>418.19140778353483</v>
      </c>
      <c r="F89" s="41">
        <v>622.55600000000004</v>
      </c>
      <c r="BK89" s="405">
        <f t="shared" si="11"/>
        <v>39685</v>
      </c>
      <c r="BL89">
        <f t="shared" si="8"/>
        <v>35</v>
      </c>
      <c r="BM89" s="8">
        <v>534.1</v>
      </c>
      <c r="BN89" s="8">
        <v>661.74</v>
      </c>
      <c r="BO89" s="41">
        <v>361.43459999999999</v>
      </c>
      <c r="BP89" s="8">
        <v>329.64590000000004</v>
      </c>
      <c r="BQ89" s="8">
        <v>568</v>
      </c>
      <c r="BR89" s="8">
        <v>359.9966</v>
      </c>
      <c r="BS89" s="8">
        <v>622.91999999999996</v>
      </c>
      <c r="BT89" s="145">
        <v>193.232</v>
      </c>
      <c r="BU89" s="145">
        <f>+'[2]Uruguay 2'!T353</f>
        <v>252.65921996214442</v>
      </c>
      <c r="CI89">
        <f t="shared" si="9"/>
        <v>28</v>
      </c>
    </row>
    <row r="90" spans="1:87">
      <c r="B90" s="405">
        <f t="shared" si="10"/>
        <v>39692</v>
      </c>
      <c r="C90">
        <f t="shared" si="7"/>
        <v>36</v>
      </c>
      <c r="D90" s="41">
        <v>386.32890000000003</v>
      </c>
      <c r="E90" s="41">
        <v>416.12509593552107</v>
      </c>
      <c r="F90" s="41">
        <v>626.6146</v>
      </c>
      <c r="BK90" s="405">
        <f t="shared" si="11"/>
        <v>39692</v>
      </c>
      <c r="BL90">
        <f t="shared" si="8"/>
        <v>36</v>
      </c>
      <c r="BM90" s="8">
        <v>536.62</v>
      </c>
      <c r="BN90" s="8">
        <v>673.89</v>
      </c>
      <c r="BO90" s="41">
        <v>356.87400000000002</v>
      </c>
      <c r="BP90" s="8">
        <v>324.59930000000003</v>
      </c>
      <c r="BQ90" s="8">
        <v>570</v>
      </c>
      <c r="BR90" s="8">
        <v>366.9615</v>
      </c>
      <c r="BS90" s="8">
        <v>622.91999999999996</v>
      </c>
      <c r="BT90" s="145">
        <v>189.53800000000001</v>
      </c>
      <c r="BU90" s="145">
        <f>+'[2]Uruguay 2'!T354</f>
        <v>264.08303631098244</v>
      </c>
      <c r="CI90">
        <f t="shared" si="9"/>
        <v>29</v>
      </c>
    </row>
    <row r="91" spans="1:87">
      <c r="B91" s="405">
        <f t="shared" si="10"/>
        <v>39699</v>
      </c>
      <c r="C91">
        <f t="shared" si="7"/>
        <v>37</v>
      </c>
      <c r="D91" s="41">
        <v>391.69400000000002</v>
      </c>
      <c r="E91" s="41">
        <v>421.49015343696027</v>
      </c>
      <c r="F91" s="41">
        <v>644.8152</v>
      </c>
      <c r="BK91" s="405">
        <f t="shared" si="11"/>
        <v>39699</v>
      </c>
      <c r="BL91">
        <f t="shared" si="8"/>
        <v>37</v>
      </c>
      <c r="BM91" s="8">
        <v>544.89</v>
      </c>
      <c r="BN91" s="8">
        <v>678.43</v>
      </c>
      <c r="BO91" s="41">
        <v>367.26710000000003</v>
      </c>
      <c r="BP91" s="8">
        <v>320.24470000000002</v>
      </c>
      <c r="BQ91" s="8">
        <v>570</v>
      </c>
      <c r="BR91" s="8">
        <v>360.5403</v>
      </c>
      <c r="BS91" s="8">
        <v>687.34</v>
      </c>
      <c r="BT91" s="145">
        <v>194.9033</v>
      </c>
      <c r="BU91" s="145">
        <f>+'[2]Uruguay 2'!T355</f>
        <v>260.42826910224994</v>
      </c>
    </row>
    <row r="92" spans="1:87">
      <c r="B92" s="405">
        <f t="shared" si="10"/>
        <v>39706</v>
      </c>
      <c r="C92">
        <f t="shared" si="7"/>
        <v>38</v>
      </c>
      <c r="D92" s="41">
        <v>390.4085</v>
      </c>
      <c r="E92" s="41">
        <v>421.60165856073695</v>
      </c>
      <c r="F92" s="41">
        <v>645.76560000000006</v>
      </c>
      <c r="BK92" s="405">
        <f t="shared" si="11"/>
        <v>39706</v>
      </c>
      <c r="BL92">
        <f t="shared" si="8"/>
        <v>38</v>
      </c>
      <c r="BM92" s="8">
        <v>599.38</v>
      </c>
      <c r="BN92" s="8">
        <v>681.95</v>
      </c>
      <c r="BO92" s="41">
        <v>360.8331</v>
      </c>
      <c r="BP92" s="8">
        <v>328.0215</v>
      </c>
      <c r="BQ92" s="8">
        <v>570</v>
      </c>
      <c r="BR92" s="8">
        <v>374.07830000000001</v>
      </c>
      <c r="BS92" s="8">
        <v>676.4</v>
      </c>
      <c r="BT92" s="145">
        <v>184.3913</v>
      </c>
      <c r="BU92" s="145">
        <f>+'[2]Uruguay 2'!T356</f>
        <v>259.87135219425261</v>
      </c>
    </row>
    <row r="93" spans="1:87">
      <c r="B93" s="405">
        <f t="shared" si="10"/>
        <v>39713</v>
      </c>
      <c r="C93">
        <f t="shared" si="7"/>
        <v>39</v>
      </c>
      <c r="D93" s="41">
        <v>390.98040000000003</v>
      </c>
      <c r="E93" s="41">
        <v>422.3805631318366</v>
      </c>
      <c r="F93" s="41">
        <v>663.40610000000004</v>
      </c>
      <c r="BK93" s="405">
        <f t="shared" si="11"/>
        <v>39713</v>
      </c>
      <c r="BL93">
        <f t="shared" si="8"/>
        <v>39</v>
      </c>
      <c r="BM93" s="8">
        <v>577.55999999999995</v>
      </c>
      <c r="BN93" s="8">
        <v>711.51</v>
      </c>
      <c r="BO93" s="41">
        <v>365.68790000000001</v>
      </c>
      <c r="BP93" s="8">
        <v>329.49740000000003</v>
      </c>
      <c r="BQ93" s="8">
        <v>568</v>
      </c>
      <c r="BR93" s="8">
        <v>360.0265</v>
      </c>
      <c r="BS93" s="8">
        <v>677.17</v>
      </c>
      <c r="BT93" s="145">
        <v>183.596</v>
      </c>
      <c r="BU93" s="145">
        <f>+'[2]Uruguay 2'!T357</f>
        <v>264.29188015148139</v>
      </c>
    </row>
    <row r="94" spans="1:87">
      <c r="B94" s="405">
        <f t="shared" si="10"/>
        <v>39720</v>
      </c>
      <c r="C94">
        <f t="shared" si="7"/>
        <v>40</v>
      </c>
      <c r="D94" s="41">
        <v>390.80440000000004</v>
      </c>
      <c r="E94" s="41">
        <v>423.144079332182</v>
      </c>
      <c r="F94" s="41">
        <v>681.18430000000001</v>
      </c>
      <c r="BK94" s="405">
        <f t="shared" si="11"/>
        <v>39720</v>
      </c>
      <c r="BL94">
        <f t="shared" si="8"/>
        <v>40</v>
      </c>
      <c r="BM94" s="8">
        <v>585.54</v>
      </c>
      <c r="BN94" s="8">
        <v>746.54</v>
      </c>
      <c r="BO94" s="41">
        <v>365.12479999999999</v>
      </c>
      <c r="BP94" s="8">
        <v>322.88570000000004</v>
      </c>
      <c r="BQ94" s="8">
        <v>568</v>
      </c>
      <c r="BR94" s="8">
        <v>343.21969999999999</v>
      </c>
      <c r="BS94" s="8">
        <v>677.17</v>
      </c>
      <c r="BT94" s="145">
        <v>177.21520000000001</v>
      </c>
      <c r="BU94" s="145">
        <f>+'[2]Uruguay 2'!T358</f>
        <v>255.20717308977495</v>
      </c>
    </row>
    <row r="95" spans="1:87">
      <c r="B95" s="405">
        <f t="shared" si="10"/>
        <v>39727</v>
      </c>
      <c r="C95">
        <f t="shared" si="7"/>
        <v>41</v>
      </c>
      <c r="D95" s="41">
        <v>385.52199999999999</v>
      </c>
      <c r="E95" s="41">
        <v>416.86941706390337</v>
      </c>
      <c r="F95" s="41">
        <v>675.30849999999998</v>
      </c>
      <c r="BK95" s="405">
        <f t="shared" si="11"/>
        <v>39727</v>
      </c>
      <c r="BL95">
        <f t="shared" si="8"/>
        <v>41</v>
      </c>
      <c r="BM95" s="8">
        <v>591.41</v>
      </c>
      <c r="BN95" s="8">
        <v>759.19</v>
      </c>
      <c r="BO95" s="41">
        <v>354.30279999999999</v>
      </c>
      <c r="BP95" s="8">
        <v>315.995</v>
      </c>
      <c r="BQ95" s="8">
        <v>567</v>
      </c>
      <c r="BR95" s="8">
        <v>337.13530000000003</v>
      </c>
      <c r="BS95" s="8">
        <v>621.34</v>
      </c>
      <c r="BT95" s="145">
        <v>178.4863</v>
      </c>
      <c r="BU95" s="145">
        <f>+'[2]Uruguay 2'!T359</f>
        <v>252.47247746624151</v>
      </c>
    </row>
    <row r="96" spans="1:87">
      <c r="B96" s="405">
        <f t="shared" si="10"/>
        <v>39734</v>
      </c>
      <c r="C96">
        <f t="shared" si="7"/>
        <v>42</v>
      </c>
      <c r="D96" s="41">
        <v>383.21440000000001</v>
      </c>
      <c r="E96" s="41">
        <v>413.65565006332758</v>
      </c>
      <c r="F96" s="41">
        <v>685.36630000000002</v>
      </c>
      <c r="BK96" s="405">
        <f t="shared" si="11"/>
        <v>39734</v>
      </c>
      <c r="BL96">
        <f t="shared" si="8"/>
        <v>42</v>
      </c>
      <c r="BM96" s="8">
        <v>598.29</v>
      </c>
      <c r="BN96" s="8">
        <v>757.16</v>
      </c>
      <c r="BO96" s="41">
        <v>346.31389999999999</v>
      </c>
      <c r="BP96" s="8">
        <v>309.54939999999999</v>
      </c>
      <c r="BQ96" s="8">
        <v>566</v>
      </c>
      <c r="BR96" s="8">
        <v>287.23250000000002</v>
      </c>
      <c r="BS96" s="8">
        <v>678.23</v>
      </c>
      <c r="BT96" s="145">
        <v>182.16300000000001</v>
      </c>
      <c r="BU96" s="145">
        <f>+'[2]Uruguay 2'!T360</f>
        <v>251.69719482515691</v>
      </c>
    </row>
    <row r="97" spans="1:73">
      <c r="B97" s="405">
        <f t="shared" si="10"/>
        <v>39741</v>
      </c>
      <c r="C97">
        <f t="shared" si="7"/>
        <v>43</v>
      </c>
      <c r="D97" s="41">
        <v>381.62940000000003</v>
      </c>
      <c r="E97" s="41">
        <v>408.30583843408181</v>
      </c>
      <c r="F97" s="41">
        <v>681.58339999999998</v>
      </c>
      <c r="BK97" s="405">
        <f t="shared" si="11"/>
        <v>39741</v>
      </c>
      <c r="BL97">
        <f t="shared" si="8"/>
        <v>43</v>
      </c>
      <c r="BM97" s="8">
        <v>616.49</v>
      </c>
      <c r="BN97" s="8">
        <v>757.16</v>
      </c>
      <c r="BO97" s="41">
        <v>336.24870000000004</v>
      </c>
      <c r="BP97" s="8">
        <v>293.66520000000003</v>
      </c>
      <c r="BQ97" s="8">
        <v>562</v>
      </c>
      <c r="BR97" s="8">
        <v>307.64600000000002</v>
      </c>
      <c r="BS97" s="8">
        <v>678.6</v>
      </c>
      <c r="BT97" s="145">
        <v>205.44330000000002</v>
      </c>
      <c r="BU97" s="145">
        <f>+'[2]Uruguay 2'!T361</f>
        <v>251.62977894332352</v>
      </c>
    </row>
    <row r="98" spans="1:73">
      <c r="B98" s="405">
        <f t="shared" si="10"/>
        <v>39748</v>
      </c>
      <c r="C98">
        <f t="shared" si="7"/>
        <v>44</v>
      </c>
      <c r="D98" s="41">
        <v>380.83610000000004</v>
      </c>
      <c r="E98" s="41">
        <v>408.28377639608527</v>
      </c>
      <c r="F98" s="41">
        <v>714.54910000000007</v>
      </c>
      <c r="BK98" s="405">
        <f t="shared" si="11"/>
        <v>39748</v>
      </c>
      <c r="BL98">
        <f t="shared" si="8"/>
        <v>44</v>
      </c>
      <c r="BM98" s="8">
        <v>633.19000000000005</v>
      </c>
      <c r="BN98" s="8">
        <v>820.52</v>
      </c>
      <c r="BO98" s="41">
        <v>333.73070000000001</v>
      </c>
      <c r="BP98" s="8">
        <v>298.22540000000004</v>
      </c>
      <c r="BQ98" s="8">
        <v>564</v>
      </c>
      <c r="BR98" s="8">
        <v>322.14340000000004</v>
      </c>
      <c r="BS98" s="8">
        <v>678.6</v>
      </c>
      <c r="BT98" s="145">
        <v>199.5565</v>
      </c>
      <c r="BU98" s="145">
        <f>+'[2]Uruguay 2'!T362</f>
        <v>247.0792069195661</v>
      </c>
    </row>
    <row r="99" spans="1:73">
      <c r="B99" s="405">
        <f t="shared" si="10"/>
        <v>39755</v>
      </c>
      <c r="C99">
        <f t="shared" si="7"/>
        <v>45</v>
      </c>
      <c r="D99" s="41">
        <v>383.84640000000002</v>
      </c>
      <c r="E99" s="41">
        <v>412.21316967184805</v>
      </c>
      <c r="F99" s="41">
        <v>740.73249999999996</v>
      </c>
      <c r="BK99" s="405">
        <f t="shared" si="11"/>
        <v>39755</v>
      </c>
      <c r="BL99">
        <f t="shared" si="8"/>
        <v>45</v>
      </c>
      <c r="BM99" s="8">
        <v>649.83000000000004</v>
      </c>
      <c r="BN99" s="8">
        <v>872.77</v>
      </c>
      <c r="BO99" s="41">
        <v>337.00700000000001</v>
      </c>
      <c r="BP99" s="8">
        <v>305.74630000000002</v>
      </c>
      <c r="BQ99" s="8">
        <v>568</v>
      </c>
      <c r="BR99" s="8">
        <v>323.12670000000003</v>
      </c>
      <c r="BS99" s="8">
        <v>678.6</v>
      </c>
      <c r="BT99" s="145">
        <v>196.4965</v>
      </c>
      <c r="BU99" s="145">
        <f>+'[2]Uruguay 2'!T363</f>
        <v>243.27738317262541</v>
      </c>
    </row>
    <row r="100" spans="1:73">
      <c r="B100" s="405">
        <f t="shared" si="10"/>
        <v>39762</v>
      </c>
      <c r="C100">
        <f t="shared" si="7"/>
        <v>46</v>
      </c>
      <c r="D100" s="41">
        <v>374.52820000000003</v>
      </c>
      <c r="E100" s="41">
        <v>403.87193517559012</v>
      </c>
      <c r="F100" s="41">
        <v>751.45410000000004</v>
      </c>
      <c r="BK100" s="405">
        <f t="shared" si="11"/>
        <v>39762</v>
      </c>
      <c r="BL100">
        <f t="shared" si="8"/>
        <v>46</v>
      </c>
      <c r="BM100" s="8">
        <v>660.52</v>
      </c>
      <c r="BN100" s="8">
        <v>896.08</v>
      </c>
      <c r="BO100" s="41">
        <v>316.5437</v>
      </c>
      <c r="BP100" s="8">
        <v>295.09129999999999</v>
      </c>
      <c r="BQ100" s="8">
        <v>573</v>
      </c>
      <c r="BR100" s="8">
        <v>323.43220000000002</v>
      </c>
      <c r="BS100" s="8">
        <v>678.6</v>
      </c>
      <c r="BT100" s="145">
        <v>180.7259</v>
      </c>
      <c r="BU100" s="145">
        <f>+'[2]Uruguay 2'!T364</f>
        <v>240.20210838194251</v>
      </c>
    </row>
    <row r="101" spans="1:73">
      <c r="B101" s="405">
        <f t="shared" si="10"/>
        <v>39769</v>
      </c>
      <c r="C101">
        <f t="shared" si="7"/>
        <v>47</v>
      </c>
      <c r="D101" s="41">
        <v>376.72380000000004</v>
      </c>
      <c r="E101" s="41">
        <v>405.41485499136445</v>
      </c>
      <c r="F101" s="41">
        <v>739.25710000000004</v>
      </c>
      <c r="BK101" s="405">
        <f t="shared" si="11"/>
        <v>39769</v>
      </c>
      <c r="BL101">
        <f t="shared" si="8"/>
        <v>47</v>
      </c>
      <c r="BM101" s="8">
        <v>662.2</v>
      </c>
      <c r="BN101" s="8">
        <v>898.25</v>
      </c>
      <c r="BO101" s="41">
        <v>318.2045</v>
      </c>
      <c r="BP101" s="8">
        <v>287.58260000000001</v>
      </c>
      <c r="BQ101" s="8">
        <v>578</v>
      </c>
      <c r="BR101" s="8">
        <v>323.80619999999999</v>
      </c>
      <c r="BS101" s="8">
        <v>645.46</v>
      </c>
      <c r="BT101" s="145">
        <v>187.23180000000002</v>
      </c>
      <c r="BU101" s="145">
        <f>+'[2]Uruguay 2'!T365</f>
        <v>238.05272277555122</v>
      </c>
    </row>
    <row r="102" spans="1:73">
      <c r="B102" s="405">
        <f t="shared" si="10"/>
        <v>39776</v>
      </c>
      <c r="C102">
        <f t="shared" si="7"/>
        <v>48</v>
      </c>
      <c r="D102" s="41">
        <v>377.3526</v>
      </c>
      <c r="E102" s="41">
        <v>408.29701632700068</v>
      </c>
      <c r="F102" s="41">
        <v>734.17410000000007</v>
      </c>
      <c r="BK102" s="405">
        <f t="shared" si="11"/>
        <v>39776</v>
      </c>
      <c r="BL102">
        <f t="shared" si="8"/>
        <v>48</v>
      </c>
      <c r="BM102" s="8">
        <v>655.27</v>
      </c>
      <c r="BN102" s="8">
        <v>890.71</v>
      </c>
      <c r="BO102" s="41">
        <v>322.83390000000003</v>
      </c>
      <c r="BP102" s="8">
        <v>288.56460000000004</v>
      </c>
      <c r="BQ102" s="8">
        <v>584</v>
      </c>
      <c r="BR102" s="8">
        <v>338.38080000000002</v>
      </c>
      <c r="BS102" s="8">
        <v>645.46</v>
      </c>
      <c r="BT102" s="145">
        <v>172.97800000000001</v>
      </c>
      <c r="BU102" s="145">
        <f>+'[2]Uruguay 2'!T366</f>
        <v>237.15990106212718</v>
      </c>
    </row>
    <row r="103" spans="1:73">
      <c r="B103" s="405">
        <f t="shared" si="10"/>
        <v>39783</v>
      </c>
      <c r="C103">
        <f>+C102+1</f>
        <v>49</v>
      </c>
      <c r="D103" s="41">
        <v>381.00620000000004</v>
      </c>
      <c r="E103" s="41">
        <v>407.8843839032815</v>
      </c>
      <c r="F103" s="41">
        <v>718.04390000000001</v>
      </c>
      <c r="BK103" s="405">
        <f t="shared" si="11"/>
        <v>39783</v>
      </c>
      <c r="BL103">
        <f>+BL102+1</f>
        <v>49</v>
      </c>
      <c r="BM103" s="8">
        <v>636.84</v>
      </c>
      <c r="BN103" s="8">
        <v>871.62</v>
      </c>
      <c r="BO103" s="41">
        <v>322.18459999999999</v>
      </c>
      <c r="BP103" s="8">
        <v>285.16990000000004</v>
      </c>
      <c r="BQ103" s="8">
        <v>590</v>
      </c>
      <c r="BR103" s="8">
        <v>339.62760000000003</v>
      </c>
      <c r="BS103" s="8">
        <v>629.95000000000005</v>
      </c>
      <c r="BT103" s="145">
        <v>203.48760000000001</v>
      </c>
      <c r="BU103" s="145">
        <f>+'[2]Uruguay 2'!T367</f>
        <v>207.71580937259023</v>
      </c>
    </row>
    <row r="104" spans="1:73">
      <c r="B104" s="405">
        <f t="shared" si="10"/>
        <v>39790</v>
      </c>
      <c r="C104">
        <f>+C103+1</f>
        <v>50</v>
      </c>
      <c r="D104" s="41">
        <v>382.52610000000004</v>
      </c>
      <c r="E104" s="41">
        <v>410.09740598733447</v>
      </c>
      <c r="F104" s="41">
        <v>706.70749999999998</v>
      </c>
      <c r="BK104" s="405">
        <f t="shared" si="11"/>
        <v>39790</v>
      </c>
      <c r="BL104">
        <f>+BL103+1</f>
        <v>50</v>
      </c>
      <c r="BM104" s="8">
        <v>617.35</v>
      </c>
      <c r="BN104" s="8">
        <v>852.75</v>
      </c>
      <c r="BO104" s="41">
        <v>325.61250000000001</v>
      </c>
      <c r="BP104" s="8">
        <v>278.75810000000001</v>
      </c>
      <c r="BQ104" s="8">
        <v>597</v>
      </c>
      <c r="BR104" s="8">
        <v>340.31720000000001</v>
      </c>
      <c r="BS104" s="8">
        <v>589.71</v>
      </c>
      <c r="BT104" s="145">
        <v>200.4297</v>
      </c>
      <c r="BU104" s="145">
        <f>+'[2]Uruguay 2'!T368</f>
        <v>201.85916061208485</v>
      </c>
    </row>
    <row r="105" spans="1:73">
      <c r="B105" s="405">
        <f t="shared" si="10"/>
        <v>39797</v>
      </c>
      <c r="C105">
        <f>+C104+1</f>
        <v>51</v>
      </c>
      <c r="D105" s="41">
        <v>377.06290000000001</v>
      </c>
      <c r="E105" s="41">
        <v>404.15782351180189</v>
      </c>
      <c r="F105" s="41">
        <v>705.42460000000005</v>
      </c>
      <c r="BK105" s="405">
        <f t="shared" si="11"/>
        <v>39797</v>
      </c>
      <c r="BL105">
        <f>+BL104+1</f>
        <v>51</v>
      </c>
      <c r="BM105" s="8">
        <v>612.38</v>
      </c>
      <c r="BN105" s="8">
        <v>844.46</v>
      </c>
      <c r="BO105" s="41">
        <v>312.4828</v>
      </c>
      <c r="BP105" s="8">
        <v>270.202</v>
      </c>
      <c r="BQ105" s="8">
        <v>606</v>
      </c>
      <c r="BR105" s="8">
        <v>578.53140000000008</v>
      </c>
      <c r="BS105" s="8">
        <v>589.71</v>
      </c>
      <c r="BT105" s="145">
        <v>198.11270000000002</v>
      </c>
      <c r="BU105" s="145">
        <f>+'[2]Uruguay 2'!T369</f>
        <v>178.85554575832211</v>
      </c>
    </row>
    <row r="106" spans="1:73">
      <c r="B106" s="405">
        <f t="shared" si="10"/>
        <v>39804</v>
      </c>
      <c r="C106">
        <f>+C105+1</f>
        <v>52</v>
      </c>
      <c r="D106" s="41">
        <v>374.76249999999999</v>
      </c>
      <c r="E106" s="41">
        <v>401.63954963730566</v>
      </c>
      <c r="F106" s="41">
        <v>709.12610000000006</v>
      </c>
      <c r="BK106" s="405">
        <f t="shared" si="11"/>
        <v>39804</v>
      </c>
      <c r="BL106">
        <f>+BL105+1</f>
        <v>52</v>
      </c>
      <c r="BM106" s="8">
        <v>612.38</v>
      </c>
      <c r="BN106" s="8">
        <v>841.76</v>
      </c>
      <c r="BO106" s="41">
        <v>302.99220000000003</v>
      </c>
      <c r="BP106" s="8">
        <v>268.4307</v>
      </c>
      <c r="BQ106" s="8">
        <v>611</v>
      </c>
      <c r="BR106" s="8">
        <v>578.07460000000003</v>
      </c>
      <c r="BS106" s="8">
        <v>589.71</v>
      </c>
      <c r="BT106" s="145">
        <v>197.25140000000002</v>
      </c>
      <c r="BU106" s="145">
        <f>+'[2]Uruguay 2'!T370</f>
        <v>178.30241781982994</v>
      </c>
    </row>
    <row r="107" spans="1:73">
      <c r="A107" t="s">
        <v>156</v>
      </c>
      <c r="B107" s="405">
        <f t="shared" si="10"/>
        <v>39811</v>
      </c>
      <c r="C107">
        <v>1</v>
      </c>
      <c r="D107" s="41">
        <v>384.48810000000003</v>
      </c>
      <c r="E107" s="41">
        <v>413.32489342544625</v>
      </c>
      <c r="F107" s="41">
        <v>713.1825</v>
      </c>
      <c r="BK107" s="405">
        <f t="shared" si="11"/>
        <v>39811</v>
      </c>
      <c r="BL107">
        <v>1</v>
      </c>
      <c r="BM107" s="8">
        <v>602.94000000000005</v>
      </c>
      <c r="BN107" s="8">
        <v>848.27</v>
      </c>
      <c r="BO107" s="41">
        <v>325.57480000000004</v>
      </c>
      <c r="BP107" s="8">
        <v>264.8245</v>
      </c>
      <c r="BQ107" s="8">
        <v>611</v>
      </c>
      <c r="BR107" s="8">
        <v>578.07460000000003</v>
      </c>
      <c r="BS107" s="8">
        <v>589.71</v>
      </c>
      <c r="BT107" s="145">
        <v>194.03380000000001</v>
      </c>
      <c r="BU107" s="145">
        <f>+'[2]Uruguay 2'!T371</f>
        <v>175.76453669027765</v>
      </c>
    </row>
    <row r="108" spans="1:73">
      <c r="B108" s="405">
        <f t="shared" si="10"/>
        <v>39818</v>
      </c>
      <c r="C108">
        <f t="shared" ref="C108:C154" si="12">+C107+1</f>
        <v>2</v>
      </c>
      <c r="D108" s="41">
        <v>401.0616</v>
      </c>
      <c r="E108" s="41">
        <v>437.74632253310313</v>
      </c>
      <c r="F108" s="41">
        <v>718.40980000000002</v>
      </c>
      <c r="BK108" s="405">
        <f t="shared" si="11"/>
        <v>39818</v>
      </c>
      <c r="BL108">
        <f t="shared" ref="BL108:BL154" si="13">+BL107+1</f>
        <v>2</v>
      </c>
      <c r="BM108" s="8">
        <v>606.95000000000005</v>
      </c>
      <c r="BN108" s="8">
        <v>832.37</v>
      </c>
      <c r="BO108" s="41">
        <v>368.24770000000001</v>
      </c>
      <c r="BP108" s="8">
        <v>270.34559999999999</v>
      </c>
      <c r="BQ108" s="8">
        <v>613</v>
      </c>
      <c r="BR108" s="8">
        <v>578.07460000000003</v>
      </c>
      <c r="BS108" s="8">
        <v>655.65</v>
      </c>
      <c r="BT108" s="145">
        <v>158.7747</v>
      </c>
      <c r="BU108" s="145">
        <f>+'[2]Uruguay 2'!T372</f>
        <v>161.25245979556527</v>
      </c>
    </row>
    <row r="109" spans="1:73">
      <c r="B109" s="405">
        <f t="shared" si="10"/>
        <v>39825</v>
      </c>
      <c r="C109">
        <f t="shared" si="12"/>
        <v>3</v>
      </c>
      <c r="D109" s="41">
        <v>408.08850000000001</v>
      </c>
      <c r="E109" s="41">
        <v>442.65170127806567</v>
      </c>
      <c r="F109" s="41">
        <v>671.74009999999998</v>
      </c>
      <c r="BK109" s="405">
        <f t="shared" si="11"/>
        <v>39825</v>
      </c>
      <c r="BL109">
        <f t="shared" si="13"/>
        <v>3</v>
      </c>
      <c r="BM109" s="8">
        <v>560.51</v>
      </c>
      <c r="BN109" s="8">
        <v>832.7</v>
      </c>
      <c r="BO109" s="41">
        <v>385.04500000000002</v>
      </c>
      <c r="BP109" s="8">
        <v>265.22219999999999</v>
      </c>
      <c r="BQ109" s="8">
        <v>613</v>
      </c>
      <c r="BR109" s="8">
        <v>578.1</v>
      </c>
      <c r="BS109" s="8">
        <v>478.12</v>
      </c>
      <c r="BT109" s="145">
        <v>179.8133</v>
      </c>
      <c r="BU109" s="145">
        <f>+'[2]Uruguay 2'!T373</f>
        <v>160.87570171193079</v>
      </c>
    </row>
    <row r="110" spans="1:73">
      <c r="B110" s="405">
        <f t="shared" si="10"/>
        <v>39832</v>
      </c>
      <c r="C110">
        <f t="shared" si="12"/>
        <v>4</v>
      </c>
      <c r="D110" s="41">
        <v>402.2414</v>
      </c>
      <c r="E110" s="41">
        <v>436.10727719055842</v>
      </c>
      <c r="F110" s="41">
        <v>650.62080000000003</v>
      </c>
      <c r="BK110" s="405">
        <f t="shared" si="11"/>
        <v>39832</v>
      </c>
      <c r="BL110">
        <f t="shared" si="13"/>
        <v>4</v>
      </c>
      <c r="BM110" s="8">
        <v>551.16999999999996</v>
      </c>
      <c r="BN110" s="8">
        <v>801.32</v>
      </c>
      <c r="BO110" s="41">
        <v>372.2</v>
      </c>
      <c r="BP110" s="8">
        <v>362.83280000000002</v>
      </c>
      <c r="BQ110" s="8">
        <v>610</v>
      </c>
      <c r="BR110" s="8">
        <v>365.25</v>
      </c>
      <c r="BS110" s="8">
        <v>472.78</v>
      </c>
      <c r="BT110" s="145">
        <v>178.572</v>
      </c>
      <c r="BU110" s="145">
        <f>+'[2]Uruguay 2'!T374</f>
        <v>158.73107877431903</v>
      </c>
    </row>
    <row r="111" spans="1:73">
      <c r="B111" s="405">
        <f t="shared" si="10"/>
        <v>39839</v>
      </c>
      <c r="C111">
        <f t="shared" si="12"/>
        <v>5</v>
      </c>
      <c r="D111" s="41">
        <v>403.2285</v>
      </c>
      <c r="E111" s="41">
        <v>434.98933340241803</v>
      </c>
      <c r="F111" s="41">
        <v>631.1508</v>
      </c>
      <c r="BK111" s="405">
        <f t="shared" si="11"/>
        <v>39839</v>
      </c>
      <c r="BL111">
        <f t="shared" si="13"/>
        <v>5</v>
      </c>
      <c r="BM111" s="8">
        <v>533.09</v>
      </c>
      <c r="BN111" s="8">
        <v>766.74</v>
      </c>
      <c r="BO111" s="41">
        <v>374.0224</v>
      </c>
      <c r="BP111" s="8">
        <v>342.31470000000002</v>
      </c>
      <c r="BQ111" s="8">
        <v>605</v>
      </c>
      <c r="BR111" s="8">
        <v>365.25</v>
      </c>
      <c r="BS111" s="8">
        <v>474.95</v>
      </c>
      <c r="BT111" s="145">
        <v>193.46200000000002</v>
      </c>
      <c r="BU111" s="145">
        <f>+'[2]Uruguay 2'!T375</f>
        <v>161.39736675080931</v>
      </c>
    </row>
    <row r="112" spans="1:73">
      <c r="B112" s="405">
        <f t="shared" si="10"/>
        <v>39846</v>
      </c>
      <c r="C112">
        <f t="shared" si="12"/>
        <v>6</v>
      </c>
      <c r="D112" s="41">
        <v>416.95749999999998</v>
      </c>
      <c r="E112" s="41">
        <v>451.03810180771455</v>
      </c>
      <c r="F112" s="41">
        <v>626.55520000000001</v>
      </c>
      <c r="BK112" s="405">
        <f t="shared" si="11"/>
        <v>39846</v>
      </c>
      <c r="BL112">
        <f t="shared" si="13"/>
        <v>6</v>
      </c>
      <c r="BM112" s="8">
        <v>513.33000000000004</v>
      </c>
      <c r="BN112" s="8">
        <v>730.39</v>
      </c>
      <c r="BO112" s="41">
        <v>411.71340000000004</v>
      </c>
      <c r="BP112" s="8">
        <v>332.9187</v>
      </c>
      <c r="BQ112" s="8">
        <v>598</v>
      </c>
      <c r="BR112" s="8">
        <v>365.25</v>
      </c>
      <c r="BS112" s="8">
        <v>554.14</v>
      </c>
      <c r="BT112" s="145">
        <v>191.87020000000001</v>
      </c>
      <c r="BU112" s="145">
        <f>+'[2]Uruguay 2'!T376</f>
        <v>186.9036814767434</v>
      </c>
    </row>
    <row r="113" spans="2:73">
      <c r="B113" s="405">
        <f t="shared" si="10"/>
        <v>39853</v>
      </c>
      <c r="C113">
        <f t="shared" si="12"/>
        <v>7</v>
      </c>
      <c r="D113" s="41">
        <v>416.6549</v>
      </c>
      <c r="E113" s="41">
        <v>450.99274535405874</v>
      </c>
      <c r="F113" s="41">
        <v>612.1155</v>
      </c>
      <c r="BK113" s="405">
        <f t="shared" si="11"/>
        <v>39853</v>
      </c>
      <c r="BL113">
        <f t="shared" si="13"/>
        <v>7</v>
      </c>
      <c r="BM113" s="8">
        <v>498.56</v>
      </c>
      <c r="BN113" s="8">
        <v>704.14</v>
      </c>
      <c r="BO113" s="41">
        <v>416.20609999999999</v>
      </c>
      <c r="BP113" s="8">
        <v>315.59630000000004</v>
      </c>
      <c r="BQ113" s="8">
        <v>590</v>
      </c>
      <c r="BR113" s="8">
        <v>365.25</v>
      </c>
      <c r="BS113" s="8">
        <v>553.82000000000005</v>
      </c>
      <c r="BT113" s="145">
        <v>189.86860000000001</v>
      </c>
      <c r="BU113" s="145">
        <f>+'[2]Uruguay 2'!T377</f>
        <v>186.70274578621112</v>
      </c>
    </row>
    <row r="114" spans="2:73">
      <c r="B114" s="405">
        <f t="shared" si="10"/>
        <v>39860</v>
      </c>
      <c r="C114">
        <f t="shared" si="12"/>
        <v>8</v>
      </c>
      <c r="D114" s="41">
        <v>415.87900000000002</v>
      </c>
      <c r="E114" s="41">
        <v>450.5930676799079</v>
      </c>
      <c r="F114" s="41">
        <v>593.76200000000006</v>
      </c>
      <c r="BK114" s="405">
        <f t="shared" si="11"/>
        <v>39860</v>
      </c>
      <c r="BL114">
        <f t="shared" si="13"/>
        <v>8</v>
      </c>
      <c r="BM114" s="8">
        <v>478.15</v>
      </c>
      <c r="BN114" s="8">
        <v>663.83</v>
      </c>
      <c r="BO114" s="41">
        <v>417.9049</v>
      </c>
      <c r="BP114" s="8">
        <v>317.74040000000002</v>
      </c>
      <c r="BQ114" s="8">
        <v>585</v>
      </c>
      <c r="BR114" s="8">
        <v>365.25</v>
      </c>
      <c r="BS114" s="8">
        <v>552.12</v>
      </c>
      <c r="BT114" s="145">
        <v>186.60760000000002</v>
      </c>
      <c r="BU114" s="145">
        <f>+'[2]Uruguay 2'!T378</f>
        <v>187.20508501254173</v>
      </c>
    </row>
    <row r="115" spans="2:73">
      <c r="B115" s="405">
        <f t="shared" si="10"/>
        <v>39867</v>
      </c>
      <c r="C115">
        <f t="shared" si="12"/>
        <v>9</v>
      </c>
      <c r="D115" s="41">
        <v>412.03210000000001</v>
      </c>
      <c r="E115" s="41">
        <v>445.46504426021886</v>
      </c>
      <c r="F115" s="41">
        <v>571.08479999999997</v>
      </c>
      <c r="BK115" s="405">
        <f t="shared" si="11"/>
        <v>39867</v>
      </c>
      <c r="BL115">
        <f t="shared" si="13"/>
        <v>9</v>
      </c>
      <c r="BM115" s="8">
        <v>460.12</v>
      </c>
      <c r="BN115" s="8">
        <v>622.75</v>
      </c>
      <c r="BO115" s="41">
        <v>411.48080000000004</v>
      </c>
      <c r="BP115" s="8">
        <v>315.39089999999999</v>
      </c>
      <c r="BQ115" s="8">
        <v>584</v>
      </c>
      <c r="BR115" s="8">
        <v>365.25</v>
      </c>
      <c r="BS115" s="8">
        <v>560.87</v>
      </c>
      <c r="BT115" s="145">
        <v>191.22240000000002</v>
      </c>
      <c r="BU115" s="145">
        <f>+'[2]Uruguay 2'!T379</f>
        <v>194.57272699872408</v>
      </c>
    </row>
    <row r="116" spans="2:73">
      <c r="B116" s="405">
        <f t="shared" si="10"/>
        <v>39874</v>
      </c>
      <c r="C116">
        <f t="shared" si="12"/>
        <v>10</v>
      </c>
      <c r="D116" s="41">
        <v>410.98850000000004</v>
      </c>
      <c r="E116" s="41">
        <v>444.30071454231432</v>
      </c>
      <c r="F116" s="41">
        <v>555.47760000000005</v>
      </c>
      <c r="BK116" s="405">
        <f t="shared" si="11"/>
        <v>39874</v>
      </c>
      <c r="BL116">
        <f t="shared" si="13"/>
        <v>10</v>
      </c>
      <c r="BM116" s="8">
        <v>462.04</v>
      </c>
      <c r="BN116" s="8">
        <v>599.16999999999996</v>
      </c>
      <c r="BO116" s="41">
        <v>409.12909999999999</v>
      </c>
      <c r="BP116" s="8">
        <v>322.73869999999999</v>
      </c>
      <c r="BQ116" s="8">
        <v>582</v>
      </c>
      <c r="BR116" s="8">
        <v>365.25</v>
      </c>
      <c r="BS116" s="8">
        <v>565.09</v>
      </c>
      <c r="BT116" s="145">
        <v>190.97620000000001</v>
      </c>
      <c r="BU116" s="145">
        <f>+'[2]Uruguay 2'!T380</f>
        <v>190.5371814889761</v>
      </c>
    </row>
    <row r="117" spans="2:73">
      <c r="B117" s="405">
        <f t="shared" si="10"/>
        <v>39881</v>
      </c>
      <c r="C117">
        <f t="shared" si="12"/>
        <v>11</v>
      </c>
      <c r="D117" s="41">
        <v>407.82350000000002</v>
      </c>
      <c r="E117" s="41">
        <v>441.24326245250433</v>
      </c>
      <c r="F117" s="41">
        <v>551.04420000000005</v>
      </c>
      <c r="BK117" s="405">
        <f t="shared" si="11"/>
        <v>39881</v>
      </c>
      <c r="BL117">
        <f t="shared" si="13"/>
        <v>11</v>
      </c>
      <c r="BM117" s="8">
        <v>459.28</v>
      </c>
      <c r="BN117" s="8">
        <v>589.09</v>
      </c>
      <c r="BO117" s="41">
        <v>403.01910000000004</v>
      </c>
      <c r="BP117" s="8">
        <v>320.7398</v>
      </c>
      <c r="BQ117" s="8">
        <v>582</v>
      </c>
      <c r="BR117" s="8">
        <v>365.25</v>
      </c>
      <c r="BS117" s="8">
        <v>569.41999999999996</v>
      </c>
      <c r="BT117" s="145">
        <v>187.1009</v>
      </c>
      <c r="BU117" s="145">
        <f>+'[2]Uruguay 2'!T381</f>
        <v>189.28277870024067</v>
      </c>
    </row>
    <row r="118" spans="2:73">
      <c r="B118" s="405">
        <f t="shared" si="10"/>
        <v>39888</v>
      </c>
      <c r="C118">
        <f t="shared" si="12"/>
        <v>12</v>
      </c>
      <c r="D118" s="41">
        <v>408.63470000000001</v>
      </c>
      <c r="E118" s="41">
        <v>442.22294312032244</v>
      </c>
      <c r="F118" s="41">
        <v>556.85540000000003</v>
      </c>
      <c r="BK118" s="405">
        <f t="shared" si="11"/>
        <v>39888</v>
      </c>
      <c r="BL118">
        <f t="shared" si="13"/>
        <v>12</v>
      </c>
      <c r="BM118" s="8">
        <v>460</v>
      </c>
      <c r="BN118" s="8">
        <v>599.44000000000005</v>
      </c>
      <c r="BO118" s="41">
        <v>400.53500000000003</v>
      </c>
      <c r="BP118" s="8">
        <v>328.02370000000002</v>
      </c>
      <c r="BQ118" s="8">
        <v>585</v>
      </c>
      <c r="BR118" s="8">
        <v>309.13</v>
      </c>
      <c r="BS118" s="8">
        <v>569.41999999999996</v>
      </c>
      <c r="BT118" s="145">
        <v>186.79900000000001</v>
      </c>
      <c r="BU118" s="145">
        <f>+'[2]Uruguay 2'!T382</f>
        <v>195.5217820442144</v>
      </c>
    </row>
    <row r="119" spans="2:73">
      <c r="B119" s="405">
        <f t="shared" si="10"/>
        <v>39895</v>
      </c>
      <c r="C119">
        <f t="shared" si="12"/>
        <v>13</v>
      </c>
      <c r="D119" s="41">
        <v>420.79349999999999</v>
      </c>
      <c r="E119" s="41">
        <v>455.68673522164664</v>
      </c>
      <c r="F119" s="41">
        <v>557.52520000000004</v>
      </c>
      <c r="BK119" s="405">
        <f t="shared" si="11"/>
        <v>39895</v>
      </c>
      <c r="BL119">
        <f t="shared" si="13"/>
        <v>13</v>
      </c>
      <c r="BM119" s="8">
        <v>462.59</v>
      </c>
      <c r="BN119" s="8">
        <v>600.82000000000005</v>
      </c>
      <c r="BO119" s="41">
        <v>418.02070000000003</v>
      </c>
      <c r="BP119" s="8">
        <v>320.30270000000002</v>
      </c>
      <c r="BQ119" s="8">
        <v>594</v>
      </c>
      <c r="BR119" s="8">
        <v>445.86</v>
      </c>
      <c r="BS119" s="8">
        <v>569.41999999999996</v>
      </c>
      <c r="BT119" s="145">
        <v>190.33880000000002</v>
      </c>
      <c r="BU119" s="145">
        <f>+'[2]Uruguay 2'!T383</f>
        <v>196.90822723176413</v>
      </c>
    </row>
    <row r="120" spans="2:73">
      <c r="B120" s="405">
        <f t="shared" si="10"/>
        <v>39902</v>
      </c>
      <c r="C120">
        <f t="shared" si="12"/>
        <v>14</v>
      </c>
      <c r="D120" s="41">
        <v>436.87330000000003</v>
      </c>
      <c r="E120" s="41">
        <v>473.71987375935527</v>
      </c>
      <c r="F120" s="41">
        <v>533.87110000000007</v>
      </c>
      <c r="BK120" s="405">
        <f t="shared" si="11"/>
        <v>39902</v>
      </c>
      <c r="BL120">
        <f t="shared" si="13"/>
        <v>14</v>
      </c>
      <c r="BM120" s="8">
        <v>460.65</v>
      </c>
      <c r="BN120" s="8">
        <v>555.87</v>
      </c>
      <c r="BO120" s="41">
        <v>442.93900000000002</v>
      </c>
      <c r="BP120" s="8">
        <v>323.72680000000003</v>
      </c>
      <c r="BQ120" s="8">
        <v>601</v>
      </c>
      <c r="BR120" s="8">
        <v>443.82</v>
      </c>
      <c r="BS120" s="8">
        <v>569.41999999999996</v>
      </c>
      <c r="BT120" s="145">
        <v>193.51760000000002</v>
      </c>
      <c r="BU120" s="145">
        <f>+'[2]Uruguay 2'!T384</f>
        <v>201.36465819174538</v>
      </c>
    </row>
    <row r="121" spans="2:73">
      <c r="B121" s="405">
        <f t="shared" si="10"/>
        <v>39909</v>
      </c>
      <c r="C121">
        <f t="shared" si="12"/>
        <v>15</v>
      </c>
      <c r="D121" s="41">
        <v>442.45610000000005</v>
      </c>
      <c r="E121" s="41">
        <v>481.05804315486472</v>
      </c>
      <c r="F121" s="41">
        <v>549.70260000000007</v>
      </c>
      <c r="BK121" s="405">
        <f t="shared" si="11"/>
        <v>39909</v>
      </c>
      <c r="BL121">
        <f t="shared" si="13"/>
        <v>15</v>
      </c>
      <c r="BM121" s="8">
        <v>460.65</v>
      </c>
      <c r="BN121" s="8">
        <v>574.73</v>
      </c>
      <c r="BO121" s="41">
        <v>456.36100000000005</v>
      </c>
      <c r="BP121" s="8">
        <v>328.88319999999999</v>
      </c>
      <c r="BQ121" s="8">
        <v>604</v>
      </c>
      <c r="BR121" s="8">
        <v>443.82</v>
      </c>
      <c r="BS121" s="8">
        <v>569.41999999999996</v>
      </c>
      <c r="BT121" s="145">
        <v>187.50710000000001</v>
      </c>
      <c r="BU121" s="145">
        <f>+'[2]Uruguay 2'!T385</f>
        <v>193.62168914444257</v>
      </c>
    </row>
    <row r="122" spans="2:73">
      <c r="B122" s="405">
        <f t="shared" si="10"/>
        <v>39916</v>
      </c>
      <c r="C122">
        <f t="shared" si="12"/>
        <v>16</v>
      </c>
      <c r="D122" s="41">
        <v>444.7978</v>
      </c>
      <c r="E122" s="41">
        <v>483.55300211859532</v>
      </c>
      <c r="F122" s="41">
        <v>579.0222</v>
      </c>
      <c r="BK122" s="405">
        <f t="shared" si="11"/>
        <v>39916</v>
      </c>
      <c r="BL122">
        <f t="shared" si="13"/>
        <v>16</v>
      </c>
      <c r="BM122" s="8">
        <v>460.65</v>
      </c>
      <c r="BN122" s="8">
        <v>579.62</v>
      </c>
      <c r="BO122" s="41">
        <v>463.84500000000003</v>
      </c>
      <c r="BP122" s="8">
        <v>337.22070000000002</v>
      </c>
      <c r="BQ122" s="8">
        <v>604</v>
      </c>
      <c r="BR122" s="8">
        <v>443.82</v>
      </c>
      <c r="BS122" s="8">
        <v>640.97</v>
      </c>
      <c r="BT122" s="145">
        <v>188.8365</v>
      </c>
      <c r="BU122" s="145">
        <f>+'[2]Uruguay 2'!T386</f>
        <v>195.59902200488997</v>
      </c>
    </row>
    <row r="123" spans="2:73">
      <c r="B123" s="405">
        <f t="shared" si="10"/>
        <v>39923</v>
      </c>
      <c r="C123">
        <f t="shared" si="12"/>
        <v>17</v>
      </c>
      <c r="D123" s="41">
        <v>447.16770000000002</v>
      </c>
      <c r="E123" s="41">
        <v>486.9934623143352</v>
      </c>
      <c r="F123" s="41">
        <v>567.94170000000008</v>
      </c>
      <c r="BK123" s="405">
        <f t="shared" si="11"/>
        <v>39923</v>
      </c>
      <c r="BL123">
        <f t="shared" si="13"/>
        <v>17</v>
      </c>
      <c r="BM123" s="8">
        <v>454.24</v>
      </c>
      <c r="BN123" s="8">
        <v>560.87</v>
      </c>
      <c r="BO123" s="41">
        <v>467.2475</v>
      </c>
      <c r="BP123" s="8">
        <v>331.42590000000001</v>
      </c>
      <c r="BQ123" s="8">
        <v>598</v>
      </c>
      <c r="BR123" s="8">
        <v>330.55</v>
      </c>
      <c r="BS123" s="8">
        <v>640.97</v>
      </c>
      <c r="BT123" s="145">
        <v>184.136</v>
      </c>
      <c r="BU123" s="145">
        <f>+'[2]Uruguay 2'!T387</f>
        <v>192.24069476571742</v>
      </c>
    </row>
    <row r="124" spans="2:73">
      <c r="B124" s="405">
        <f t="shared" si="10"/>
        <v>39930</v>
      </c>
      <c r="C124">
        <f t="shared" si="12"/>
        <v>18</v>
      </c>
      <c r="D124" s="41">
        <v>425.92150000000004</v>
      </c>
      <c r="E124" s="41">
        <v>464.78130226827864</v>
      </c>
      <c r="F124" s="41">
        <v>559.46069999999997</v>
      </c>
      <c r="BK124" s="405">
        <f t="shared" si="11"/>
        <v>39930</v>
      </c>
      <c r="BL124">
        <f t="shared" si="13"/>
        <v>18</v>
      </c>
      <c r="BM124" s="8">
        <v>454.24</v>
      </c>
      <c r="BN124" s="8">
        <v>571.17999999999995</v>
      </c>
      <c r="BO124" s="41">
        <v>430.37400000000002</v>
      </c>
      <c r="BP124" s="8">
        <v>328.01550000000003</v>
      </c>
      <c r="BQ124" s="8">
        <v>596</v>
      </c>
      <c r="BR124" s="8">
        <v>351.98</v>
      </c>
      <c r="BS124" s="8">
        <v>571.36</v>
      </c>
      <c r="BT124" s="145">
        <v>169.26930000000002</v>
      </c>
      <c r="BU124" s="145">
        <f>+'[2]Uruguay 2'!T388</f>
        <v>194.6888211643666</v>
      </c>
    </row>
    <row r="125" spans="2:73">
      <c r="B125" s="405">
        <f t="shared" si="10"/>
        <v>39937</v>
      </c>
      <c r="C125">
        <f t="shared" si="12"/>
        <v>19</v>
      </c>
      <c r="D125" s="41">
        <v>437.06280000000004</v>
      </c>
      <c r="E125" s="41">
        <v>477.29581038572252</v>
      </c>
      <c r="F125" s="41">
        <v>557.2903</v>
      </c>
      <c r="BK125" s="405">
        <f t="shared" si="11"/>
        <v>39937</v>
      </c>
      <c r="BL125">
        <f t="shared" si="13"/>
        <v>19</v>
      </c>
      <c r="BM125" s="8">
        <v>450.62</v>
      </c>
      <c r="BN125" s="8">
        <v>575.22</v>
      </c>
      <c r="BO125" s="41">
        <v>454.66320000000002</v>
      </c>
      <c r="BP125" s="8">
        <v>335.09860000000003</v>
      </c>
      <c r="BQ125" s="8">
        <v>591</v>
      </c>
      <c r="BR125" s="8">
        <v>351.98</v>
      </c>
      <c r="BS125" s="8">
        <v>571.36</v>
      </c>
      <c r="BT125" s="145">
        <v>171.34100000000001</v>
      </c>
      <c r="BU125" s="145">
        <f>+'[2]Uruguay 2'!T389</f>
        <v>202.76009490764687</v>
      </c>
    </row>
    <row r="126" spans="2:73">
      <c r="B126" s="405">
        <f t="shared" si="10"/>
        <v>39944</v>
      </c>
      <c r="C126">
        <f t="shared" si="12"/>
        <v>20</v>
      </c>
      <c r="D126" s="41">
        <v>440.80720000000002</v>
      </c>
      <c r="E126" s="41">
        <v>481.71364891191706</v>
      </c>
      <c r="F126" s="41">
        <v>551.48239999999998</v>
      </c>
      <c r="BK126" s="405">
        <f t="shared" si="11"/>
        <v>39944</v>
      </c>
      <c r="BL126">
        <f t="shared" si="13"/>
        <v>20</v>
      </c>
      <c r="BM126" s="8">
        <v>452.56</v>
      </c>
      <c r="BN126" s="8">
        <v>567.88</v>
      </c>
      <c r="BO126" s="41">
        <v>459.5111</v>
      </c>
      <c r="BP126" s="8">
        <v>332.68720000000002</v>
      </c>
      <c r="BQ126" s="8">
        <v>589</v>
      </c>
      <c r="BR126" s="8">
        <v>351.98</v>
      </c>
      <c r="BS126" s="8">
        <v>564.03</v>
      </c>
      <c r="BT126" s="145">
        <v>170.63820000000001</v>
      </c>
      <c r="BU126" s="145">
        <f>+'[2]Uruguay 2'!T390</f>
        <v>201.9765112977085</v>
      </c>
    </row>
    <row r="127" spans="2:73">
      <c r="B127" s="405">
        <f t="shared" si="10"/>
        <v>39951</v>
      </c>
      <c r="C127">
        <f t="shared" si="12"/>
        <v>21</v>
      </c>
      <c r="D127" s="41">
        <v>456.62370000000004</v>
      </c>
      <c r="E127" s="41">
        <v>499.9383836960277</v>
      </c>
      <c r="F127" s="41">
        <v>551.11570000000006</v>
      </c>
      <c r="BK127" s="405">
        <f t="shared" si="11"/>
        <v>39951</v>
      </c>
      <c r="BL127">
        <f t="shared" si="13"/>
        <v>21</v>
      </c>
      <c r="BM127" s="8">
        <v>450.88</v>
      </c>
      <c r="BN127" s="8">
        <v>569.05999999999995</v>
      </c>
      <c r="BO127" s="41">
        <v>495.1816</v>
      </c>
      <c r="BP127" s="8">
        <v>338.88220000000001</v>
      </c>
      <c r="BQ127" s="8">
        <v>585</v>
      </c>
      <c r="BR127" s="8">
        <v>330.55</v>
      </c>
      <c r="BS127" s="8">
        <v>569.71</v>
      </c>
      <c r="BT127" s="145">
        <v>170.54940000000002</v>
      </c>
      <c r="BU127" s="145">
        <f>+'[2]Uruguay 2'!T391</f>
        <v>208.62130030998571</v>
      </c>
    </row>
    <row r="128" spans="2:73">
      <c r="B128" s="405">
        <f t="shared" si="10"/>
        <v>39958</v>
      </c>
      <c r="C128">
        <f t="shared" si="12"/>
        <v>22</v>
      </c>
      <c r="D128" s="41">
        <v>453.96110000000004</v>
      </c>
      <c r="E128" s="41">
        <v>496.91635069660339</v>
      </c>
      <c r="F128" s="41">
        <v>556.86500000000001</v>
      </c>
      <c r="BK128" s="405">
        <f t="shared" si="11"/>
        <v>39958</v>
      </c>
      <c r="BL128">
        <f t="shared" si="13"/>
        <v>22</v>
      </c>
      <c r="BM128" s="8">
        <v>449.19</v>
      </c>
      <c r="BN128" s="8">
        <v>577.66</v>
      </c>
      <c r="BO128" s="41">
        <v>493.90190000000001</v>
      </c>
      <c r="BP128" s="8">
        <v>336.2269</v>
      </c>
      <c r="BQ128" s="8">
        <v>582</v>
      </c>
      <c r="BR128" s="8">
        <v>330.55</v>
      </c>
      <c r="BS128" s="8">
        <v>565.45000000000005</v>
      </c>
      <c r="BT128" s="145">
        <v>170.2604</v>
      </c>
      <c r="BU128" s="145">
        <f>+'[2]Uruguay 2'!T392</f>
        <v>207.27353650089171</v>
      </c>
    </row>
    <row r="129" spans="1:73">
      <c r="B129" s="405">
        <f t="shared" si="10"/>
        <v>39965</v>
      </c>
      <c r="C129">
        <f t="shared" si="12"/>
        <v>23</v>
      </c>
      <c r="D129" s="41">
        <v>448.572</v>
      </c>
      <c r="E129" s="41">
        <v>490.81991921704093</v>
      </c>
      <c r="F129" s="41">
        <v>553.79550000000006</v>
      </c>
      <c r="BK129" s="405">
        <f t="shared" si="11"/>
        <v>39965</v>
      </c>
      <c r="BL129">
        <f t="shared" si="13"/>
        <v>23</v>
      </c>
      <c r="BM129" s="8">
        <v>449.19</v>
      </c>
      <c r="BN129" s="8">
        <v>570.33000000000004</v>
      </c>
      <c r="BO129" s="41">
        <v>486.96040000000005</v>
      </c>
      <c r="BP129" s="8">
        <v>331.66800000000001</v>
      </c>
      <c r="BQ129" s="8">
        <v>579</v>
      </c>
      <c r="BR129" s="8">
        <v>330.55</v>
      </c>
      <c r="BS129" s="8">
        <v>573.04999999999995</v>
      </c>
      <c r="BT129" s="145">
        <v>169.5428</v>
      </c>
      <c r="BU129" s="145">
        <f>+'[2]Uruguay 2'!T393</f>
        <v>208.68373893737649</v>
      </c>
    </row>
    <row r="130" spans="1:73">
      <c r="B130" s="405">
        <f t="shared" si="10"/>
        <v>39972</v>
      </c>
      <c r="C130">
        <f t="shared" si="12"/>
        <v>24</v>
      </c>
      <c r="D130" s="41">
        <v>441.58570000000003</v>
      </c>
      <c r="E130" s="41">
        <v>480.36187640759925</v>
      </c>
      <c r="F130" s="41">
        <v>561.92360000000008</v>
      </c>
      <c r="BK130" s="405">
        <f t="shared" si="11"/>
        <v>39972</v>
      </c>
      <c r="BL130">
        <f t="shared" si="13"/>
        <v>24</v>
      </c>
      <c r="BM130" s="8">
        <v>451.13</v>
      </c>
      <c r="BN130" s="8">
        <v>571.91</v>
      </c>
      <c r="BO130" s="41">
        <v>467.76190000000003</v>
      </c>
      <c r="BP130" s="8">
        <v>332.18950000000001</v>
      </c>
      <c r="BQ130" s="8">
        <v>577</v>
      </c>
      <c r="BR130" s="8">
        <v>351.98</v>
      </c>
      <c r="BS130" s="8">
        <v>610.48</v>
      </c>
      <c r="BT130" s="145">
        <v>185.48590000000002</v>
      </c>
      <c r="BU130" s="145">
        <f>+'[2]Uruguay 2'!T394</f>
        <v>211.92530932532517</v>
      </c>
    </row>
    <row r="131" spans="1:73">
      <c r="B131" s="405">
        <f t="shared" si="10"/>
        <v>39979</v>
      </c>
      <c r="C131">
        <f t="shared" si="12"/>
        <v>25</v>
      </c>
      <c r="D131" s="41">
        <v>422.26030000000003</v>
      </c>
      <c r="E131" s="41">
        <v>458.21543318365008</v>
      </c>
      <c r="F131" s="41">
        <v>562.95810000000006</v>
      </c>
      <c r="BK131" s="405">
        <f t="shared" si="11"/>
        <v>39979</v>
      </c>
      <c r="BL131">
        <f t="shared" si="13"/>
        <v>25</v>
      </c>
      <c r="BM131" s="8">
        <v>451.1</v>
      </c>
      <c r="BN131" s="8">
        <v>578.01</v>
      </c>
      <c r="BO131" s="41">
        <v>434.10860000000002</v>
      </c>
      <c r="BP131" s="8">
        <v>330.41040000000004</v>
      </c>
      <c r="BQ131" s="8">
        <v>575</v>
      </c>
      <c r="BR131" s="8">
        <v>359.13</v>
      </c>
      <c r="BS131" s="8">
        <v>583.70000000000005</v>
      </c>
      <c r="BT131" s="145">
        <v>184.79220000000001</v>
      </c>
      <c r="BU131" s="145">
        <f>+'[2]Uruguay 2'!T395</f>
        <v>214.18829242634604</v>
      </c>
    </row>
    <row r="132" spans="1:73">
      <c r="B132" s="405">
        <f t="shared" si="10"/>
        <v>39986</v>
      </c>
      <c r="C132">
        <f t="shared" si="12"/>
        <v>26</v>
      </c>
      <c r="D132" s="41">
        <v>403.9264</v>
      </c>
      <c r="E132" s="41">
        <v>437.11292398388031</v>
      </c>
      <c r="F132" s="41">
        <v>578.21789999999999</v>
      </c>
      <c r="BK132" s="405">
        <f t="shared" si="11"/>
        <v>39986</v>
      </c>
      <c r="BL132">
        <f t="shared" si="13"/>
        <v>26</v>
      </c>
      <c r="BM132" s="8">
        <v>452.48</v>
      </c>
      <c r="BN132" s="8">
        <v>587.91</v>
      </c>
      <c r="BO132" s="41">
        <v>397.00229999999999</v>
      </c>
      <c r="BP132" s="8">
        <v>315.82800000000003</v>
      </c>
      <c r="BQ132" s="8">
        <v>573</v>
      </c>
      <c r="BR132" s="8">
        <v>276.47000000000003</v>
      </c>
      <c r="BS132" s="8">
        <v>639.61</v>
      </c>
      <c r="BT132" s="145">
        <v>184.7441</v>
      </c>
      <c r="BU132" s="145">
        <f>+'[2]Uruguay 2'!T396</f>
        <v>220.24330126421242</v>
      </c>
    </row>
    <row r="133" spans="1:73">
      <c r="A133" s="42">
        <v>2009</v>
      </c>
      <c r="B133" s="405">
        <f t="shared" ref="B133:B196" si="14">+B132+7</f>
        <v>39993</v>
      </c>
      <c r="C133">
        <f t="shared" si="12"/>
        <v>27</v>
      </c>
      <c r="D133" s="41">
        <v>392.6026</v>
      </c>
      <c r="E133" s="41">
        <v>423.97107760506634</v>
      </c>
      <c r="F133" s="41">
        <v>588.84820000000002</v>
      </c>
      <c r="BK133" s="405">
        <f t="shared" ref="BK133:BK196" si="15">+BK132+7</f>
        <v>39993</v>
      </c>
      <c r="BL133">
        <f t="shared" si="13"/>
        <v>27</v>
      </c>
      <c r="BM133" s="8">
        <v>460.4</v>
      </c>
      <c r="BN133" s="8">
        <v>610.4</v>
      </c>
      <c r="BO133" s="41">
        <v>377.05130000000003</v>
      </c>
      <c r="BP133" s="8">
        <v>323.26870000000002</v>
      </c>
      <c r="BQ133" s="8">
        <v>565</v>
      </c>
      <c r="BR133" s="8">
        <v>276.47000000000003</v>
      </c>
      <c r="BS133" s="8">
        <v>636.35</v>
      </c>
      <c r="BT133" s="145">
        <v>185.42790000000002</v>
      </c>
      <c r="BU133" s="145">
        <f>+'[2]Uruguay 2'!T397</f>
        <v>219.32587568271754</v>
      </c>
    </row>
    <row r="134" spans="1:73">
      <c r="B134" s="405">
        <f t="shared" si="14"/>
        <v>40000</v>
      </c>
      <c r="C134">
        <f t="shared" si="12"/>
        <v>28</v>
      </c>
      <c r="D134" s="41">
        <v>383.82070000000004</v>
      </c>
      <c r="E134" s="41">
        <v>413.18068617156013</v>
      </c>
      <c r="F134" s="41">
        <v>614.02539999999999</v>
      </c>
      <c r="BK134" s="405">
        <f t="shared" si="15"/>
        <v>40000</v>
      </c>
      <c r="BL134">
        <f t="shared" si="13"/>
        <v>28</v>
      </c>
      <c r="BM134" s="8">
        <v>472.39</v>
      </c>
      <c r="BN134" s="8">
        <v>645.86</v>
      </c>
      <c r="BO134" s="41">
        <v>357.50400000000002</v>
      </c>
      <c r="BP134" s="8">
        <v>325.82210000000003</v>
      </c>
      <c r="BQ134" s="8">
        <v>565</v>
      </c>
      <c r="BR134" s="8">
        <v>276.47000000000003</v>
      </c>
      <c r="BS134" s="8">
        <v>636.35</v>
      </c>
      <c r="BT134" s="145">
        <v>189.911</v>
      </c>
      <c r="BU134" s="145">
        <f>+'[2]Uruguay 2'!T398</f>
        <v>218.76667199165684</v>
      </c>
    </row>
    <row r="135" spans="1:73">
      <c r="B135" s="405">
        <f t="shared" si="14"/>
        <v>40007</v>
      </c>
      <c r="C135">
        <f t="shared" si="12"/>
        <v>29</v>
      </c>
      <c r="D135" s="41">
        <v>389.5489</v>
      </c>
      <c r="E135" s="41">
        <v>419.88463696027634</v>
      </c>
      <c r="F135" s="41">
        <v>619.41150000000005</v>
      </c>
      <c r="BK135" s="405">
        <f t="shared" si="15"/>
        <v>40007</v>
      </c>
      <c r="BL135">
        <f t="shared" si="13"/>
        <v>29</v>
      </c>
      <c r="BM135" s="8">
        <v>486.74</v>
      </c>
      <c r="BN135" s="8">
        <v>656.51</v>
      </c>
      <c r="BO135" s="41">
        <v>371.04640000000001</v>
      </c>
      <c r="BP135" s="8">
        <v>311.447</v>
      </c>
      <c r="BQ135" s="8">
        <v>565</v>
      </c>
      <c r="BR135" s="8">
        <v>276.47000000000003</v>
      </c>
      <c r="BS135" s="8">
        <v>633.87</v>
      </c>
      <c r="BT135" s="145">
        <v>189.19490000000002</v>
      </c>
      <c r="BU135" s="145">
        <f>+'[2]Uruguay 2'!T399</f>
        <v>222.53435372201741</v>
      </c>
    </row>
    <row r="136" spans="1:73">
      <c r="B136" s="405">
        <f t="shared" si="14"/>
        <v>40014</v>
      </c>
      <c r="C136">
        <f t="shared" si="12"/>
        <v>30</v>
      </c>
      <c r="D136" s="41">
        <v>384.73180000000002</v>
      </c>
      <c r="E136" s="41">
        <v>414.36128849740936</v>
      </c>
      <c r="F136" s="41">
        <v>633.35559999999998</v>
      </c>
      <c r="BK136" s="405">
        <f t="shared" si="15"/>
        <v>40014</v>
      </c>
      <c r="BL136">
        <f t="shared" si="13"/>
        <v>30</v>
      </c>
      <c r="BM136" s="8">
        <v>494.92</v>
      </c>
      <c r="BN136" s="8">
        <v>676.61</v>
      </c>
      <c r="BO136" s="41">
        <v>361.88720000000001</v>
      </c>
      <c r="BP136" s="8">
        <v>317.89109999999999</v>
      </c>
      <c r="BQ136" s="8">
        <v>562</v>
      </c>
      <c r="BR136" s="8">
        <v>351.98</v>
      </c>
      <c r="BS136" s="8">
        <v>633.95000000000005</v>
      </c>
      <c r="BT136" s="145">
        <v>189.04170000000002</v>
      </c>
      <c r="BU136" s="145">
        <f>+'[2]Uruguay 2'!T400</f>
        <v>215.4812535227824</v>
      </c>
    </row>
    <row r="137" spans="1:73">
      <c r="B137" s="405">
        <f t="shared" si="14"/>
        <v>40021</v>
      </c>
      <c r="C137">
        <f t="shared" si="12"/>
        <v>31</v>
      </c>
      <c r="D137" s="41">
        <v>379.9581</v>
      </c>
      <c r="E137" s="41">
        <v>408.73542208405303</v>
      </c>
      <c r="F137" s="41">
        <v>647.02629999999999</v>
      </c>
      <c r="BK137" s="405">
        <f t="shared" si="15"/>
        <v>40021</v>
      </c>
      <c r="BL137">
        <f t="shared" si="13"/>
        <v>31</v>
      </c>
      <c r="BM137" s="8">
        <v>492.79</v>
      </c>
      <c r="BN137" s="8">
        <v>695.39</v>
      </c>
      <c r="BO137" s="41">
        <v>357.1515</v>
      </c>
      <c r="BP137" s="8">
        <v>323.74119999999999</v>
      </c>
      <c r="BQ137" s="8">
        <v>555</v>
      </c>
      <c r="BR137" s="8">
        <v>351.98</v>
      </c>
      <c r="BS137" s="8">
        <v>633.95000000000005</v>
      </c>
      <c r="BT137" s="145">
        <v>189.89620000000002</v>
      </c>
      <c r="BU137" s="145">
        <f>+'[2]Uruguay 2'!T401</f>
        <v>214.78800008439606</v>
      </c>
    </row>
    <row r="138" spans="1:73">
      <c r="B138" s="405">
        <f t="shared" si="14"/>
        <v>40028</v>
      </c>
      <c r="C138">
        <f t="shared" si="12"/>
        <v>32</v>
      </c>
      <c r="D138" s="41">
        <v>382.59590000000003</v>
      </c>
      <c r="E138" s="41">
        <v>411.26589510650552</v>
      </c>
      <c r="F138" s="41">
        <v>648.8347</v>
      </c>
      <c r="BK138" s="405">
        <f t="shared" si="15"/>
        <v>40028</v>
      </c>
      <c r="BL138">
        <f t="shared" si="13"/>
        <v>32</v>
      </c>
      <c r="BM138" s="8">
        <v>492.79</v>
      </c>
      <c r="BN138" s="8">
        <v>695.39</v>
      </c>
      <c r="BO138" s="41">
        <v>365.63940000000002</v>
      </c>
      <c r="BP138" s="8">
        <v>326.6277</v>
      </c>
      <c r="BQ138" s="8">
        <v>552</v>
      </c>
      <c r="BR138" s="8">
        <v>351.98</v>
      </c>
      <c r="BS138" s="8">
        <v>633.95000000000005</v>
      </c>
      <c r="BT138" s="145">
        <v>193.24290000000002</v>
      </c>
      <c r="BU138" s="145">
        <f>+'[2]Uruguay 2'!T402</f>
        <v>219.26750330653567</v>
      </c>
    </row>
    <row r="139" spans="1:73">
      <c r="B139" s="405">
        <f t="shared" si="14"/>
        <v>40035</v>
      </c>
      <c r="C139">
        <f t="shared" si="12"/>
        <v>33</v>
      </c>
      <c r="D139" s="41">
        <v>388.4871</v>
      </c>
      <c r="E139" s="41">
        <v>418.06811251583196</v>
      </c>
      <c r="F139" s="41">
        <v>647.02730000000008</v>
      </c>
      <c r="BK139" s="405">
        <f t="shared" si="15"/>
        <v>40035</v>
      </c>
      <c r="BL139">
        <f t="shared" si="13"/>
        <v>33</v>
      </c>
      <c r="BM139" s="8">
        <v>500.73</v>
      </c>
      <c r="BN139" s="8">
        <v>684.63</v>
      </c>
      <c r="BO139" s="41">
        <v>377.73140000000001</v>
      </c>
      <c r="BP139" s="8">
        <v>317.12</v>
      </c>
      <c r="BQ139" s="8">
        <v>552</v>
      </c>
      <c r="BR139" s="8">
        <v>382.59</v>
      </c>
      <c r="BS139" s="8">
        <v>633.95000000000005</v>
      </c>
      <c r="BT139" s="145">
        <v>193.1172</v>
      </c>
      <c r="BU139" s="145">
        <f>+'[2]Uruguay 2'!T403</f>
        <v>215.39718045456488</v>
      </c>
    </row>
    <row r="140" spans="1:73">
      <c r="B140" s="405">
        <f t="shared" si="14"/>
        <v>40042</v>
      </c>
      <c r="C140">
        <f t="shared" si="12"/>
        <v>34</v>
      </c>
      <c r="D140" s="41">
        <v>388.11760000000004</v>
      </c>
      <c r="E140" s="41">
        <v>417.48819924006915</v>
      </c>
      <c r="F140" s="41">
        <v>647.66120000000001</v>
      </c>
      <c r="BK140" s="405">
        <f t="shared" si="15"/>
        <v>40042</v>
      </c>
      <c r="BL140">
        <f t="shared" si="13"/>
        <v>34</v>
      </c>
      <c r="BM140" s="8">
        <v>502.42</v>
      </c>
      <c r="BN140" s="8">
        <v>686.47</v>
      </c>
      <c r="BO140" s="41">
        <v>374.86670000000004</v>
      </c>
      <c r="BP140" s="8">
        <v>316.55880000000002</v>
      </c>
      <c r="BQ140" s="8">
        <v>553</v>
      </c>
      <c r="BR140" s="8">
        <v>382.59</v>
      </c>
      <c r="BS140" s="8">
        <v>633.95000000000005</v>
      </c>
      <c r="BT140" s="145">
        <v>194.13800000000001</v>
      </c>
      <c r="BU140" s="145">
        <f>+'[2]Uruguay 2'!T404</f>
        <v>217.49995428752538</v>
      </c>
    </row>
    <row r="141" spans="1:73">
      <c r="B141" s="405">
        <f t="shared" si="14"/>
        <v>40049</v>
      </c>
      <c r="C141">
        <f t="shared" si="12"/>
        <v>35</v>
      </c>
      <c r="D141" s="41">
        <v>387.75550000000004</v>
      </c>
      <c r="E141" s="41">
        <v>415.97349022452505</v>
      </c>
      <c r="F141" s="41">
        <v>665.65420000000006</v>
      </c>
      <c r="BK141" s="405">
        <f t="shared" si="15"/>
        <v>40049</v>
      </c>
      <c r="BL141">
        <f t="shared" si="13"/>
        <v>35</v>
      </c>
      <c r="BM141" s="8">
        <v>510.84</v>
      </c>
      <c r="BN141" s="8">
        <v>700.25</v>
      </c>
      <c r="BO141" s="41">
        <v>368.72620000000001</v>
      </c>
      <c r="BP141" s="8">
        <v>320.59970000000004</v>
      </c>
      <c r="BQ141" s="8">
        <v>554</v>
      </c>
      <c r="BR141" s="8">
        <v>382.59</v>
      </c>
      <c r="BS141" s="8">
        <v>676.88</v>
      </c>
      <c r="BT141" s="145">
        <v>201.38770000000002</v>
      </c>
      <c r="BU141" s="145">
        <f>+'[2]Uruguay 2'!T405</f>
        <v>221.76645191961919</v>
      </c>
    </row>
    <row r="142" spans="1:73">
      <c r="B142" s="405">
        <f t="shared" si="14"/>
        <v>40056</v>
      </c>
      <c r="C142">
        <f t="shared" si="12"/>
        <v>36</v>
      </c>
      <c r="D142" s="41">
        <v>387.32370000000003</v>
      </c>
      <c r="E142" s="41">
        <v>415.4326195279217</v>
      </c>
      <c r="F142" s="41">
        <v>677.15140000000008</v>
      </c>
      <c r="BK142" s="405">
        <f t="shared" si="15"/>
        <v>40056</v>
      </c>
      <c r="BL142">
        <f t="shared" si="13"/>
        <v>36</v>
      </c>
      <c r="BM142" s="8">
        <v>528.71</v>
      </c>
      <c r="BN142" s="8">
        <v>725.21</v>
      </c>
      <c r="BO142" s="41">
        <v>362.99420000000003</v>
      </c>
      <c r="BP142" s="8">
        <v>319.06110000000001</v>
      </c>
      <c r="BQ142" s="8">
        <v>556</v>
      </c>
      <c r="BR142" s="8">
        <v>383.62</v>
      </c>
      <c r="BS142" s="8">
        <v>672.88</v>
      </c>
      <c r="BT142" s="145">
        <v>201.67670000000001</v>
      </c>
      <c r="BU142" s="145">
        <f>+'[2]Uruguay 2'!T406</f>
        <v>218.23135388159858</v>
      </c>
    </row>
    <row r="143" spans="1:73">
      <c r="B143" s="405">
        <f t="shared" si="14"/>
        <v>40063</v>
      </c>
      <c r="C143">
        <f t="shared" si="12"/>
        <v>37</v>
      </c>
      <c r="D143" s="41">
        <v>388.3877</v>
      </c>
      <c r="E143" s="41">
        <v>416.57015350604496</v>
      </c>
      <c r="F143" s="41">
        <v>700.42230000000006</v>
      </c>
      <c r="BK143" s="405">
        <f t="shared" si="15"/>
        <v>40063</v>
      </c>
      <c r="BL143">
        <f t="shared" si="13"/>
        <v>37</v>
      </c>
      <c r="BM143" s="8">
        <v>543.99</v>
      </c>
      <c r="BN143" s="8">
        <v>750.59</v>
      </c>
      <c r="BO143" s="41">
        <v>363.35490000000004</v>
      </c>
      <c r="BP143" s="8">
        <v>317.17140000000001</v>
      </c>
      <c r="BQ143" s="8">
        <v>557</v>
      </c>
      <c r="BR143" s="8">
        <v>325.45</v>
      </c>
      <c r="BS143" s="8">
        <v>715.79</v>
      </c>
      <c r="BT143" s="145">
        <v>202.2551</v>
      </c>
      <c r="BU143" s="145">
        <f>+'[2]Uruguay 2'!T407</f>
        <v>221.95097266479183</v>
      </c>
    </row>
    <row r="144" spans="1:73">
      <c r="B144" s="405">
        <f t="shared" si="14"/>
        <v>40070</v>
      </c>
      <c r="C144">
        <f t="shared" si="12"/>
        <v>38</v>
      </c>
      <c r="D144" s="41">
        <v>390.4239</v>
      </c>
      <c r="E144" s="41">
        <v>418.60554979850326</v>
      </c>
      <c r="F144" s="41">
        <v>717.29219999999998</v>
      </c>
      <c r="BK144" s="405">
        <f t="shared" si="15"/>
        <v>40070</v>
      </c>
      <c r="BL144">
        <f t="shared" si="13"/>
        <v>38</v>
      </c>
      <c r="BM144" s="8">
        <v>558.55999999999995</v>
      </c>
      <c r="BN144" s="8">
        <v>776.3</v>
      </c>
      <c r="BO144" s="41">
        <v>363.79520000000002</v>
      </c>
      <c r="BP144" s="8">
        <v>316.15820000000002</v>
      </c>
      <c r="BQ144" s="8">
        <v>561</v>
      </c>
      <c r="BR144" s="8">
        <v>325.45</v>
      </c>
      <c r="BS144" s="8">
        <v>717.88</v>
      </c>
      <c r="BT144" s="145">
        <v>204.2961</v>
      </c>
      <c r="BU144" s="145">
        <f>+'[2]Uruguay 2'!T408</f>
        <v>220.87756047144262</v>
      </c>
    </row>
    <row r="145" spans="1:73">
      <c r="B145" s="405">
        <f t="shared" si="14"/>
        <v>40077</v>
      </c>
      <c r="C145">
        <f t="shared" si="12"/>
        <v>39</v>
      </c>
      <c r="D145" s="41">
        <v>385.88420000000002</v>
      </c>
      <c r="E145" s="41">
        <v>413.10840115141059</v>
      </c>
      <c r="F145" s="41">
        <v>726.48670000000004</v>
      </c>
      <c r="BK145" s="405">
        <f t="shared" si="15"/>
        <v>40077</v>
      </c>
      <c r="BL145">
        <f t="shared" si="13"/>
        <v>39</v>
      </c>
      <c r="BM145" s="8">
        <v>579.77</v>
      </c>
      <c r="BN145" s="8">
        <v>811.52</v>
      </c>
      <c r="BO145" s="41">
        <v>350.5933</v>
      </c>
      <c r="BP145" s="8">
        <v>330.70980000000003</v>
      </c>
      <c r="BQ145" s="8">
        <v>561</v>
      </c>
      <c r="BR145" s="8">
        <v>373.41</v>
      </c>
      <c r="BS145" s="8">
        <v>674.97</v>
      </c>
      <c r="BT145" s="145">
        <v>206.0805</v>
      </c>
      <c r="BU145" s="145">
        <f>+'[2]Uruguay 2'!T409</f>
        <v>230.87562832949465</v>
      </c>
    </row>
    <row r="146" spans="1:73">
      <c r="B146" s="405">
        <f t="shared" si="14"/>
        <v>40084</v>
      </c>
      <c r="C146">
        <f t="shared" si="12"/>
        <v>40</v>
      </c>
      <c r="D146" s="41">
        <v>372.88420000000002</v>
      </c>
      <c r="E146" s="41">
        <v>403.95079907887157</v>
      </c>
      <c r="F146" s="41">
        <v>730.86810000000003</v>
      </c>
      <c r="BK146" s="405">
        <f t="shared" si="15"/>
        <v>40084</v>
      </c>
      <c r="BL146">
        <f t="shared" si="13"/>
        <v>40</v>
      </c>
      <c r="BM146" s="8">
        <v>582.71</v>
      </c>
      <c r="BN146" s="8">
        <v>816.42</v>
      </c>
      <c r="BO146" s="41">
        <v>333.97180000000003</v>
      </c>
      <c r="BP146" s="8">
        <v>326.47720000000004</v>
      </c>
      <c r="BQ146" s="8">
        <v>559</v>
      </c>
      <c r="BR146" s="8">
        <v>398.92</v>
      </c>
      <c r="BS146" s="8">
        <v>676.13</v>
      </c>
      <c r="BT146" s="145">
        <v>167.70310000000001</v>
      </c>
      <c r="BU146" s="145">
        <f>+'[2]Uruguay 2'!T410</f>
        <v>231.45833780588413</v>
      </c>
    </row>
    <row r="147" spans="1:73">
      <c r="B147" s="405">
        <f t="shared" si="14"/>
        <v>40091</v>
      </c>
      <c r="C147">
        <f t="shared" si="12"/>
        <v>41</v>
      </c>
      <c r="D147" s="41">
        <v>386.53739999999999</v>
      </c>
      <c r="E147" s="41">
        <v>420.25833994242953</v>
      </c>
      <c r="F147" s="41">
        <v>727.95010000000002</v>
      </c>
      <c r="BK147" s="405">
        <f t="shared" si="15"/>
        <v>40091</v>
      </c>
      <c r="BL147">
        <f t="shared" si="13"/>
        <v>41</v>
      </c>
      <c r="BM147" s="8">
        <v>586.52</v>
      </c>
      <c r="BN147" s="8">
        <v>817.82</v>
      </c>
      <c r="BO147" s="41">
        <v>366.95210000000003</v>
      </c>
      <c r="BP147" s="8">
        <v>326.36799999999999</v>
      </c>
      <c r="BQ147" s="8">
        <v>555</v>
      </c>
      <c r="BR147" s="8">
        <v>398.92</v>
      </c>
      <c r="BS147" s="8">
        <v>689.95</v>
      </c>
      <c r="BT147" s="145">
        <v>163.8254</v>
      </c>
      <c r="BU147" s="145">
        <f>+'[2]Uruguay 2'!T411</f>
        <v>242.61198705898903</v>
      </c>
    </row>
    <row r="148" spans="1:73">
      <c r="B148" s="405">
        <f t="shared" si="14"/>
        <v>40098</v>
      </c>
      <c r="C148">
        <f t="shared" si="12"/>
        <v>42</v>
      </c>
      <c r="D148" s="41">
        <v>394.78050000000002</v>
      </c>
      <c r="E148" s="41">
        <v>419.26170031088083</v>
      </c>
      <c r="F148" s="41">
        <v>725.11860000000001</v>
      </c>
      <c r="BK148" s="405">
        <f t="shared" si="15"/>
        <v>40098</v>
      </c>
      <c r="BL148">
        <f t="shared" si="13"/>
        <v>42</v>
      </c>
      <c r="BM148" s="8">
        <v>598.72</v>
      </c>
      <c r="BN148" s="8">
        <v>823.55</v>
      </c>
      <c r="BO148" s="41">
        <v>363.17580000000004</v>
      </c>
      <c r="BP148" s="8">
        <v>343.77199999999999</v>
      </c>
      <c r="BQ148" s="8">
        <v>556</v>
      </c>
      <c r="BR148" s="8">
        <v>373.41</v>
      </c>
      <c r="BS148" s="8">
        <v>663.23</v>
      </c>
      <c r="BT148" s="145">
        <v>233.0925</v>
      </c>
      <c r="BU148" s="145">
        <f>+'[2]Uruguay 2'!T412</f>
        <v>241.17338652958404</v>
      </c>
    </row>
    <row r="149" spans="1:73">
      <c r="B149" s="405">
        <f t="shared" si="14"/>
        <v>40105</v>
      </c>
      <c r="C149">
        <f t="shared" si="12"/>
        <v>43</v>
      </c>
      <c r="D149" s="41">
        <v>378.11920000000003</v>
      </c>
      <c r="E149" s="41">
        <v>408.9070528267128</v>
      </c>
      <c r="F149" s="41">
        <v>723.87260000000003</v>
      </c>
      <c r="BK149" s="405">
        <f t="shared" si="15"/>
        <v>40105</v>
      </c>
      <c r="BL149">
        <f t="shared" si="13"/>
        <v>43</v>
      </c>
      <c r="BM149" s="8">
        <v>601.25</v>
      </c>
      <c r="BN149" s="8">
        <v>826.63</v>
      </c>
      <c r="BO149" s="41">
        <v>340.00120000000004</v>
      </c>
      <c r="BP149" s="8">
        <v>327.3809</v>
      </c>
      <c r="BQ149" s="8">
        <v>562</v>
      </c>
      <c r="BR149" s="8">
        <v>351.98</v>
      </c>
      <c r="BS149" s="8">
        <v>655.1</v>
      </c>
      <c r="BT149" s="145">
        <v>174.77860000000001</v>
      </c>
      <c r="BU149" s="145">
        <f>+'[2]Uruguay 2'!T413</f>
        <v>235.89851792176572</v>
      </c>
    </row>
    <row r="150" spans="1:73">
      <c r="B150" s="405">
        <f t="shared" si="14"/>
        <v>40112</v>
      </c>
      <c r="C150">
        <f t="shared" si="12"/>
        <v>44</v>
      </c>
      <c r="D150" s="41">
        <v>380.1721</v>
      </c>
      <c r="E150" s="41">
        <v>412.54789294185383</v>
      </c>
      <c r="F150" s="41">
        <v>718.2867</v>
      </c>
      <c r="BK150" s="405">
        <f t="shared" si="15"/>
        <v>40112</v>
      </c>
      <c r="BL150">
        <f t="shared" si="13"/>
        <v>44</v>
      </c>
      <c r="BM150" s="8">
        <v>601.25</v>
      </c>
      <c r="BN150" s="8">
        <v>826.63</v>
      </c>
      <c r="BO150" s="41">
        <v>345.08789999999999</v>
      </c>
      <c r="BP150" s="8">
        <v>324.80889999999999</v>
      </c>
      <c r="BQ150" s="8">
        <v>568</v>
      </c>
      <c r="BR150" s="8">
        <v>351.98</v>
      </c>
      <c r="BS150" s="8">
        <v>649.83000000000004</v>
      </c>
      <c r="BT150" s="145">
        <v>166.3443</v>
      </c>
      <c r="BU150" s="145">
        <f>+'[2]Uruguay 2'!T414</f>
        <v>239.38312809299114</v>
      </c>
    </row>
    <row r="151" spans="1:73">
      <c r="B151" s="405">
        <f t="shared" si="14"/>
        <v>40119</v>
      </c>
      <c r="C151">
        <f t="shared" si="12"/>
        <v>45</v>
      </c>
      <c r="D151" s="41">
        <v>384.25120000000004</v>
      </c>
      <c r="E151" s="41">
        <v>418.75071373632704</v>
      </c>
      <c r="F151" s="41">
        <v>711.71630000000005</v>
      </c>
      <c r="BK151" s="405">
        <f t="shared" si="15"/>
        <v>40119</v>
      </c>
      <c r="BL151">
        <f t="shared" si="13"/>
        <v>45</v>
      </c>
      <c r="BM151" s="8">
        <v>593.94000000000005</v>
      </c>
      <c r="BN151" s="8">
        <v>826.33</v>
      </c>
      <c r="BO151" s="41">
        <v>354.41310000000004</v>
      </c>
      <c r="BP151" s="8">
        <v>322.10079999999999</v>
      </c>
      <c r="BQ151" s="8">
        <v>576</v>
      </c>
      <c r="BR151" s="8">
        <v>309.13</v>
      </c>
      <c r="BS151" s="8">
        <v>631.1</v>
      </c>
      <c r="BT151" s="145">
        <v>156.3973</v>
      </c>
      <c r="BU151" s="145">
        <f>+'[2]Uruguay 2'!T415</f>
        <v>238.74927605162603</v>
      </c>
    </row>
    <row r="152" spans="1:73">
      <c r="B152" s="405">
        <f t="shared" si="14"/>
        <v>40126</v>
      </c>
      <c r="C152">
        <f t="shared" si="12"/>
        <v>46</v>
      </c>
      <c r="D152" s="41">
        <v>394.01830000000001</v>
      </c>
      <c r="E152" s="41">
        <v>429.73000981001724</v>
      </c>
      <c r="F152" s="41">
        <v>706.74459999999999</v>
      </c>
      <c r="BK152" s="405">
        <f t="shared" si="15"/>
        <v>40126</v>
      </c>
      <c r="BL152">
        <f t="shared" si="13"/>
        <v>46</v>
      </c>
      <c r="BM152" s="8">
        <v>593.94000000000005</v>
      </c>
      <c r="BN152" s="8">
        <v>826.33</v>
      </c>
      <c r="BO152" s="41">
        <v>370.25940000000003</v>
      </c>
      <c r="BP152" s="8">
        <v>329.1574</v>
      </c>
      <c r="BQ152" s="8">
        <v>586</v>
      </c>
      <c r="BR152" s="8">
        <v>309.13</v>
      </c>
      <c r="BS152" s="8">
        <v>618.76</v>
      </c>
      <c r="BT152" s="145">
        <v>158.15790000000001</v>
      </c>
      <c r="BU152" s="145">
        <f>+'[2]Uruguay 2'!T416</f>
        <v>240.91707676926509</v>
      </c>
    </row>
    <row r="153" spans="1:73">
      <c r="B153" s="405">
        <f t="shared" si="14"/>
        <v>40133</v>
      </c>
      <c r="C153">
        <f t="shared" si="12"/>
        <v>47</v>
      </c>
      <c r="D153" s="41">
        <v>425.49460000000005</v>
      </c>
      <c r="E153" s="41">
        <v>463.79432746113997</v>
      </c>
      <c r="F153" s="41">
        <v>701.88430000000005</v>
      </c>
      <c r="BK153" s="405">
        <f t="shared" si="15"/>
        <v>40133</v>
      </c>
      <c r="BL153">
        <f t="shared" si="13"/>
        <v>47</v>
      </c>
      <c r="BM153" s="8">
        <v>593.94000000000005</v>
      </c>
      <c r="BN153" s="8">
        <v>826.33</v>
      </c>
      <c r="BO153" s="41">
        <v>433.93819999999999</v>
      </c>
      <c r="BP153" s="8">
        <v>332.66740000000004</v>
      </c>
      <c r="BQ153" s="8">
        <v>592</v>
      </c>
      <c r="BR153" s="8">
        <v>309.13</v>
      </c>
      <c r="BS153" s="8">
        <v>624.89</v>
      </c>
      <c r="BT153" s="145">
        <v>172.54130000000001</v>
      </c>
      <c r="BU153" s="145">
        <f>+'[2]Uruguay 2'!T417</f>
        <v>245.31738867372655</v>
      </c>
    </row>
    <row r="154" spans="1:73">
      <c r="B154" s="405">
        <f t="shared" si="14"/>
        <v>40140</v>
      </c>
      <c r="C154">
        <f t="shared" si="12"/>
        <v>48</v>
      </c>
      <c r="D154" s="41">
        <v>409.9785</v>
      </c>
      <c r="E154" s="41">
        <v>445.49543403569373</v>
      </c>
      <c r="F154" s="41">
        <v>713.53970000000004</v>
      </c>
      <c r="BK154" s="405">
        <f t="shared" si="15"/>
        <v>40140</v>
      </c>
      <c r="BL154">
        <f t="shared" si="13"/>
        <v>48</v>
      </c>
      <c r="BM154" s="8">
        <v>596.13</v>
      </c>
      <c r="BN154" s="8">
        <v>858.82</v>
      </c>
      <c r="BO154" s="41">
        <v>390.63240000000002</v>
      </c>
      <c r="BP154" s="8">
        <v>331.49889999999999</v>
      </c>
      <c r="BQ154" s="8">
        <v>597</v>
      </c>
      <c r="BR154" s="8">
        <v>309.13</v>
      </c>
      <c r="BS154" s="8">
        <v>623.86</v>
      </c>
      <c r="BT154" s="145">
        <v>175.40460000000002</v>
      </c>
      <c r="BU154" s="145">
        <f>+'[2]Uruguay 2'!T418</f>
        <v>250.42951573920388</v>
      </c>
    </row>
    <row r="155" spans="1:73">
      <c r="B155" s="405">
        <f t="shared" si="14"/>
        <v>40147</v>
      </c>
      <c r="C155">
        <f>+C154+1</f>
        <v>49</v>
      </c>
      <c r="D155" s="41">
        <v>411.45510000000002</v>
      </c>
      <c r="E155" s="41">
        <v>448.77473266551527</v>
      </c>
      <c r="F155" s="41">
        <v>713.63819999999998</v>
      </c>
      <c r="BK155" s="405">
        <f t="shared" si="15"/>
        <v>40147</v>
      </c>
      <c r="BL155">
        <f>+BL154+1</f>
        <v>49</v>
      </c>
      <c r="BM155" s="8">
        <v>589.15</v>
      </c>
      <c r="BN155" s="8">
        <v>858.82</v>
      </c>
      <c r="BO155" s="41">
        <v>401.21320000000003</v>
      </c>
      <c r="BP155" s="8">
        <v>333.07300000000004</v>
      </c>
      <c r="BQ155" s="8">
        <v>601</v>
      </c>
      <c r="BR155" s="8">
        <v>309.13</v>
      </c>
      <c r="BS155" s="8">
        <v>623.86</v>
      </c>
      <c r="BT155" s="145">
        <v>164.97540000000001</v>
      </c>
      <c r="BU155" s="145">
        <f>+'[2]Uruguay 2'!T419</f>
        <v>242.72896990639629</v>
      </c>
    </row>
    <row r="156" spans="1:73">
      <c r="B156" s="405">
        <f t="shared" si="14"/>
        <v>40154</v>
      </c>
      <c r="C156">
        <f>+C155+1</f>
        <v>50</v>
      </c>
      <c r="D156" s="41">
        <v>422.52880000000005</v>
      </c>
      <c r="E156" s="41">
        <v>461.505524720783</v>
      </c>
      <c r="F156" s="41">
        <v>714.43400000000008</v>
      </c>
      <c r="BK156" s="405">
        <f t="shared" si="15"/>
        <v>40154</v>
      </c>
      <c r="BL156">
        <f>+BL155+1</f>
        <v>50</v>
      </c>
      <c r="BM156" s="8">
        <v>589.15</v>
      </c>
      <c r="BN156" s="8">
        <v>841.7</v>
      </c>
      <c r="BO156" s="41">
        <v>417.44920000000002</v>
      </c>
      <c r="BP156" s="8">
        <v>437.73990000000003</v>
      </c>
      <c r="BQ156" s="8">
        <v>607</v>
      </c>
      <c r="BR156" s="8">
        <v>309.13</v>
      </c>
      <c r="BS156" s="8">
        <v>652.58000000000004</v>
      </c>
      <c r="BT156" s="145">
        <v>165.10490000000001</v>
      </c>
      <c r="BU156" s="145">
        <f>+'[2]Uruguay 2'!T420</f>
        <v>246.80802932820578</v>
      </c>
    </row>
    <row r="157" spans="1:73">
      <c r="B157" s="405">
        <f t="shared" si="14"/>
        <v>40161</v>
      </c>
      <c r="C157">
        <f>+C156+1</f>
        <v>51</v>
      </c>
      <c r="D157" s="41">
        <v>427.09249999999997</v>
      </c>
      <c r="E157" s="41">
        <v>466.72303094991366</v>
      </c>
      <c r="F157" s="41">
        <v>725.02330000000006</v>
      </c>
      <c r="BK157" s="405">
        <f t="shared" si="15"/>
        <v>40161</v>
      </c>
      <c r="BL157">
        <f>+BL156+1</f>
        <v>51</v>
      </c>
      <c r="BM157" s="8">
        <v>595.5</v>
      </c>
      <c r="BN157" s="8">
        <v>836.74</v>
      </c>
      <c r="BO157" s="41">
        <v>423.88100000000003</v>
      </c>
      <c r="BP157" s="8">
        <v>425.47050000000002</v>
      </c>
      <c r="BQ157" s="8">
        <v>611</v>
      </c>
      <c r="BR157" s="8">
        <v>687.31</v>
      </c>
      <c r="BS157" s="8">
        <v>671.5</v>
      </c>
      <c r="BT157" s="145">
        <v>165.3501</v>
      </c>
      <c r="BU157" s="145">
        <f>+'[2]Uruguay 2'!T421</f>
        <v>241.31897085143615</v>
      </c>
    </row>
    <row r="158" spans="1:73">
      <c r="B158" s="405">
        <f t="shared" si="14"/>
        <v>40168</v>
      </c>
      <c r="C158">
        <f>+C157+1</f>
        <v>52</v>
      </c>
      <c r="D158" s="41">
        <v>429.76170000000002</v>
      </c>
      <c r="E158" s="41">
        <v>469.65366563039726</v>
      </c>
      <c r="F158" s="41">
        <v>720.30860000000007</v>
      </c>
      <c r="BK158" s="405">
        <f t="shared" si="15"/>
        <v>40168</v>
      </c>
      <c r="BL158">
        <f>+BL157+1</f>
        <v>52</v>
      </c>
      <c r="BM158" s="8">
        <v>595.5</v>
      </c>
      <c r="BN158" s="8">
        <v>820.7</v>
      </c>
      <c r="BO158" s="41">
        <v>422.9479</v>
      </c>
      <c r="BP158" s="8">
        <v>426.61200000000002</v>
      </c>
      <c r="BQ158" s="8">
        <v>612</v>
      </c>
      <c r="BR158" s="8">
        <v>687.31</v>
      </c>
      <c r="BS158" s="8">
        <v>671.5</v>
      </c>
      <c r="BT158" s="145">
        <v>166.2928</v>
      </c>
      <c r="BU158" s="145">
        <f>+'[2]Uruguay 2'!T422</f>
        <v>253.06222928961603</v>
      </c>
    </row>
    <row r="159" spans="1:73">
      <c r="A159" t="s">
        <v>156</v>
      </c>
      <c r="B159" s="405">
        <f t="shared" si="14"/>
        <v>40175</v>
      </c>
      <c r="C159">
        <f>+C158+1</f>
        <v>53</v>
      </c>
      <c r="D159" s="41">
        <v>449.19970000000001</v>
      </c>
      <c r="E159" s="41">
        <v>492.12252241796199</v>
      </c>
      <c r="F159" s="41">
        <v>717.56100000000004</v>
      </c>
      <c r="BK159" s="405">
        <f t="shared" si="15"/>
        <v>40175</v>
      </c>
      <c r="BL159">
        <f>+BL158+1</f>
        <v>53</v>
      </c>
      <c r="BM159" s="77">
        <v>565.52</v>
      </c>
      <c r="BN159" s="8">
        <v>824.76</v>
      </c>
      <c r="BO159" s="41">
        <v>467.59290000000004</v>
      </c>
      <c r="BP159" s="140">
        <v>430.85920000000004</v>
      </c>
      <c r="BQ159" s="77">
        <v>612</v>
      </c>
      <c r="BR159" s="8">
        <v>687.31</v>
      </c>
      <c r="BS159" s="8">
        <v>671.5</v>
      </c>
      <c r="BT159" s="145">
        <v>165.71299999999999</v>
      </c>
      <c r="BU159" s="145">
        <f>+'[2]Uruguay 2'!T423</f>
        <v>254.92518246961055</v>
      </c>
    </row>
    <row r="160" spans="1:73">
      <c r="B160" s="405">
        <f t="shared" si="14"/>
        <v>40182</v>
      </c>
      <c r="C160">
        <v>1</v>
      </c>
      <c r="D160" s="41">
        <v>446.57730000000004</v>
      </c>
      <c r="E160" s="41">
        <v>488.8874121358665</v>
      </c>
      <c r="F160" s="41">
        <v>714.02460000000008</v>
      </c>
      <c r="BK160" s="405">
        <f t="shared" si="15"/>
        <v>40182</v>
      </c>
      <c r="BL160">
        <v>1</v>
      </c>
      <c r="BM160" s="8">
        <v>537.80999999999995</v>
      </c>
      <c r="BN160" s="8">
        <v>834.53</v>
      </c>
      <c r="BO160" s="41">
        <v>464.63660000000004</v>
      </c>
      <c r="BP160" s="8">
        <v>433.3048</v>
      </c>
      <c r="BQ160" s="8">
        <v>615</v>
      </c>
      <c r="BR160" s="8">
        <v>687.31</v>
      </c>
      <c r="BS160" s="8">
        <v>647.41999999999996</v>
      </c>
      <c r="BT160" s="145">
        <v>167.13740000000001</v>
      </c>
      <c r="BU160" s="145">
        <f>+'[2]Uruguay 2'!T424</f>
        <v>277.31458370949412</v>
      </c>
    </row>
    <row r="161" spans="2:73">
      <c r="B161" s="405">
        <f t="shared" si="14"/>
        <v>40189</v>
      </c>
      <c r="C161">
        <f t="shared" ref="C161:C211" si="16">+C160+1</f>
        <v>2</v>
      </c>
      <c r="D161" s="41">
        <v>455.99370000000005</v>
      </c>
      <c r="E161" s="41">
        <v>499.35516223373634</v>
      </c>
      <c r="F161" s="41">
        <v>642.12220000000002</v>
      </c>
      <c r="BK161" s="405">
        <f t="shared" si="15"/>
        <v>40189</v>
      </c>
      <c r="BL161">
        <f t="shared" ref="BL161:BL224" si="17">+BL160+1</f>
        <v>2</v>
      </c>
      <c r="BM161" s="8">
        <v>509.67</v>
      </c>
      <c r="BN161" s="8">
        <v>744.34</v>
      </c>
      <c r="BO161" s="41">
        <v>484.42440000000005</v>
      </c>
      <c r="BP161" s="8">
        <v>437.70240000000001</v>
      </c>
      <c r="BQ161" s="8">
        <v>619</v>
      </c>
      <c r="BR161" s="8">
        <v>309.48</v>
      </c>
      <c r="BS161" s="8">
        <v>532.16</v>
      </c>
      <c r="BT161" s="145">
        <v>169.61</v>
      </c>
      <c r="BU161" s="145">
        <f>+'[2]Uruguay 2'!T425</f>
        <v>267.68486753829757</v>
      </c>
    </row>
    <row r="162" spans="2:73">
      <c r="B162" s="405">
        <f t="shared" si="14"/>
        <v>40196</v>
      </c>
      <c r="C162">
        <f t="shared" si="16"/>
        <v>3</v>
      </c>
      <c r="D162" s="41">
        <v>443.41450000000003</v>
      </c>
      <c r="E162" s="41">
        <v>484.86123497985039</v>
      </c>
      <c r="F162" s="41">
        <v>603.6576</v>
      </c>
      <c r="BK162" s="405">
        <f t="shared" si="15"/>
        <v>40196</v>
      </c>
      <c r="BL162">
        <f t="shared" si="17"/>
        <v>3</v>
      </c>
      <c r="BM162" s="8">
        <v>480.97</v>
      </c>
      <c r="BN162" s="8">
        <v>690.6</v>
      </c>
      <c r="BO162" s="41">
        <v>464.96370000000002</v>
      </c>
      <c r="BP162" s="8">
        <v>438.81310000000002</v>
      </c>
      <c r="BQ162" s="8">
        <v>615</v>
      </c>
      <c r="BR162" s="8">
        <v>309.48</v>
      </c>
      <c r="BS162" s="8">
        <v>520.53</v>
      </c>
      <c r="BT162" s="145">
        <v>169.67700000000002</v>
      </c>
      <c r="BU162" s="145">
        <f>+'[2]Uruguay 2'!T426</f>
        <v>274.62392772048332</v>
      </c>
    </row>
    <row r="163" spans="2:73">
      <c r="B163" s="405">
        <f t="shared" si="14"/>
        <v>40203</v>
      </c>
      <c r="C163">
        <f t="shared" si="16"/>
        <v>4</v>
      </c>
      <c r="D163" s="41">
        <v>444.6157</v>
      </c>
      <c r="E163" s="41">
        <v>486.2237469660335</v>
      </c>
      <c r="F163" s="41">
        <v>579.71630000000005</v>
      </c>
      <c r="BK163" s="405">
        <f t="shared" si="15"/>
        <v>40203</v>
      </c>
      <c r="BL163">
        <f t="shared" si="17"/>
        <v>4</v>
      </c>
      <c r="BM163" s="8">
        <v>461.12</v>
      </c>
      <c r="BN163" s="8">
        <v>657.48</v>
      </c>
      <c r="BO163" s="41">
        <v>476.68850000000003</v>
      </c>
      <c r="BP163" s="8">
        <v>376.08</v>
      </c>
      <c r="BQ163" s="8">
        <v>600</v>
      </c>
      <c r="BR163" s="8">
        <v>309.48</v>
      </c>
      <c r="BS163" s="8">
        <v>481.62</v>
      </c>
      <c r="BT163" s="145">
        <v>169.81280000000001</v>
      </c>
      <c r="BU163" s="145">
        <f>+'[2]Uruguay 2'!T427</f>
        <v>275.47360855911836</v>
      </c>
    </row>
    <row r="164" spans="2:73">
      <c r="B164" s="405">
        <f t="shared" si="14"/>
        <v>40210</v>
      </c>
      <c r="C164">
        <f t="shared" si="16"/>
        <v>5</v>
      </c>
      <c r="D164" s="41">
        <v>444.35970000000003</v>
      </c>
      <c r="E164" s="41">
        <v>485.87580446747268</v>
      </c>
      <c r="F164" s="41">
        <v>565.46699999999998</v>
      </c>
      <c r="BK164" s="405">
        <f t="shared" si="15"/>
        <v>40210</v>
      </c>
      <c r="BL164">
        <f t="shared" si="17"/>
        <v>5</v>
      </c>
      <c r="BM164" s="8">
        <v>456.84</v>
      </c>
      <c r="BN164" s="8">
        <v>623.1</v>
      </c>
      <c r="BO164" s="41">
        <v>479.43770000000001</v>
      </c>
      <c r="BP164" s="8">
        <v>380.72710000000001</v>
      </c>
      <c r="BQ164" s="8">
        <v>589</v>
      </c>
      <c r="BR164" s="8">
        <v>309.48</v>
      </c>
      <c r="BS164" s="8">
        <v>481.49</v>
      </c>
      <c r="BT164" s="145">
        <v>170.16370000000001</v>
      </c>
      <c r="BU164" s="145">
        <f>+'[2]Uruguay 2'!T428</f>
        <v>277.78992637947374</v>
      </c>
    </row>
    <row r="165" spans="2:73">
      <c r="B165" s="405">
        <f t="shared" si="14"/>
        <v>40217</v>
      </c>
      <c r="C165">
        <f t="shared" si="16"/>
        <v>6</v>
      </c>
      <c r="D165" s="41">
        <v>438.92270000000002</v>
      </c>
      <c r="E165" s="41">
        <v>479.69482272884284</v>
      </c>
      <c r="F165" s="41">
        <v>574.07370000000003</v>
      </c>
      <c r="BK165" s="405">
        <f t="shared" si="15"/>
        <v>40217</v>
      </c>
      <c r="BL165">
        <f t="shared" si="17"/>
        <v>6</v>
      </c>
      <c r="BM165" s="8">
        <v>455.54</v>
      </c>
      <c r="BN165" s="8">
        <v>634.26</v>
      </c>
      <c r="BO165" s="41">
        <v>467.52340000000004</v>
      </c>
      <c r="BP165" s="8">
        <v>378.4479</v>
      </c>
      <c r="BQ165" s="8">
        <v>585</v>
      </c>
      <c r="BR165" s="8">
        <v>309.48</v>
      </c>
      <c r="BS165" s="8">
        <v>477.06</v>
      </c>
      <c r="BT165" s="145">
        <v>169.64060000000001</v>
      </c>
      <c r="BU165" s="145">
        <f>+'[2]Uruguay 2'!T429</f>
        <v>284.96974998177711</v>
      </c>
    </row>
    <row r="166" spans="2:73">
      <c r="B166" s="405">
        <f t="shared" si="14"/>
        <v>40224</v>
      </c>
      <c r="C166">
        <f t="shared" si="16"/>
        <v>7</v>
      </c>
      <c r="D166" s="41">
        <v>434.66540000000003</v>
      </c>
      <c r="E166" s="41">
        <v>474.78093063903287</v>
      </c>
      <c r="F166" s="41">
        <v>566.91250000000002</v>
      </c>
      <c r="BK166" s="405">
        <f t="shared" si="15"/>
        <v>40224</v>
      </c>
      <c r="BL166">
        <f t="shared" si="17"/>
        <v>7</v>
      </c>
      <c r="BM166" s="8">
        <v>455.57</v>
      </c>
      <c r="BN166" s="8">
        <v>631.87</v>
      </c>
      <c r="BO166" s="41">
        <v>468.0831</v>
      </c>
      <c r="BP166" s="8">
        <v>383.36590000000001</v>
      </c>
      <c r="BQ166" s="8">
        <v>582</v>
      </c>
      <c r="BR166" s="8">
        <v>509.48</v>
      </c>
      <c r="BS166" s="8">
        <v>467.42</v>
      </c>
      <c r="BT166" s="145">
        <v>169.7199</v>
      </c>
      <c r="BU166" s="145">
        <f>+'[2]Uruguay 2'!T430</f>
        <v>288.50499307529702</v>
      </c>
    </row>
    <row r="167" spans="2:73">
      <c r="B167" s="405">
        <f t="shared" si="14"/>
        <v>40231</v>
      </c>
      <c r="C167">
        <f t="shared" si="16"/>
        <v>8</v>
      </c>
      <c r="D167" s="41">
        <v>435.92060000000004</v>
      </c>
      <c r="E167" s="41">
        <v>476.21901549798508</v>
      </c>
      <c r="F167" s="41">
        <v>565.38340000000005</v>
      </c>
      <c r="BK167" s="405">
        <f t="shared" si="15"/>
        <v>40231</v>
      </c>
      <c r="BL167">
        <f t="shared" si="17"/>
        <v>8</v>
      </c>
      <c r="BM167" s="8">
        <v>457.05</v>
      </c>
      <c r="BN167" s="8">
        <v>629.99</v>
      </c>
      <c r="BO167" s="41">
        <v>459.8064</v>
      </c>
      <c r="BP167" s="8">
        <v>385.73940000000005</v>
      </c>
      <c r="BQ167" s="8">
        <v>582</v>
      </c>
      <c r="BR167" s="8">
        <v>288.05</v>
      </c>
      <c r="BS167" s="8">
        <v>476.43</v>
      </c>
      <c r="BT167" s="145">
        <v>169.76690000000002</v>
      </c>
      <c r="BU167" s="145">
        <f>+'[2]Uruguay 2'!T431</f>
        <v>285.88089510897294</v>
      </c>
    </row>
    <row r="168" spans="2:73">
      <c r="B168" s="405">
        <f t="shared" si="14"/>
        <v>40238</v>
      </c>
      <c r="C168">
        <f t="shared" si="16"/>
        <v>9</v>
      </c>
      <c r="D168" s="41">
        <v>432.10580000000004</v>
      </c>
      <c r="E168" s="41">
        <v>471.68334118595288</v>
      </c>
      <c r="F168" s="41">
        <v>565.75670000000002</v>
      </c>
      <c r="BK168" s="405">
        <f t="shared" si="15"/>
        <v>40238</v>
      </c>
      <c r="BL168">
        <f t="shared" si="17"/>
        <v>9</v>
      </c>
      <c r="BM168" s="8">
        <v>442.12</v>
      </c>
      <c r="BN168" s="8">
        <v>627.75</v>
      </c>
      <c r="BO168" s="41">
        <v>450.92720000000003</v>
      </c>
      <c r="BP168" s="8">
        <v>392.57170000000002</v>
      </c>
      <c r="BQ168" s="8">
        <v>582</v>
      </c>
      <c r="BR168" s="8">
        <v>288.05</v>
      </c>
      <c r="BS168" s="8">
        <v>474.9</v>
      </c>
      <c r="BT168" s="145">
        <v>170.7133</v>
      </c>
      <c r="BU168" s="145">
        <f>+'[2]Uruguay 2'!T432</f>
        <v>301.53500561587424</v>
      </c>
    </row>
    <row r="169" spans="2:73">
      <c r="B169" s="405">
        <f t="shared" si="14"/>
        <v>40245</v>
      </c>
      <c r="C169">
        <f t="shared" si="16"/>
        <v>10</v>
      </c>
      <c r="D169" s="41">
        <v>434.50290000000001</v>
      </c>
      <c r="E169" s="41">
        <v>474.39938093264254</v>
      </c>
      <c r="F169" s="41">
        <v>571.97130000000004</v>
      </c>
      <c r="BK169" s="405">
        <f t="shared" si="15"/>
        <v>40245</v>
      </c>
      <c r="BL169">
        <f t="shared" si="17"/>
        <v>10</v>
      </c>
      <c r="BM169" s="8">
        <v>438.67</v>
      </c>
      <c r="BN169" s="8">
        <v>634.57000000000005</v>
      </c>
      <c r="BO169" s="41">
        <v>450.78770000000003</v>
      </c>
      <c r="BP169" s="8">
        <v>428.61310000000003</v>
      </c>
      <c r="BQ169" s="8">
        <v>588</v>
      </c>
      <c r="BR169" s="8">
        <v>288.05</v>
      </c>
      <c r="BS169" s="8">
        <v>487.87</v>
      </c>
      <c r="BT169" s="145">
        <v>171.00400000000002</v>
      </c>
      <c r="BU169" s="145">
        <f>+'[2]Uruguay 2'!T433</f>
        <v>292.92399850243356</v>
      </c>
    </row>
    <row r="170" spans="2:73">
      <c r="B170" s="405">
        <f t="shared" si="14"/>
        <v>40252</v>
      </c>
      <c r="C170">
        <f t="shared" si="16"/>
        <v>11</v>
      </c>
      <c r="D170" s="41">
        <v>441.2885</v>
      </c>
      <c r="E170" s="41">
        <v>480.30218321243535</v>
      </c>
      <c r="F170" s="41">
        <v>579.26220000000001</v>
      </c>
      <c r="BK170" s="405">
        <f t="shared" si="15"/>
        <v>40252</v>
      </c>
      <c r="BL170">
        <f t="shared" si="17"/>
        <v>11</v>
      </c>
      <c r="BM170" s="8">
        <v>449.03</v>
      </c>
      <c r="BN170" s="8">
        <v>633.73</v>
      </c>
      <c r="BO170" s="41">
        <v>454.45840000000004</v>
      </c>
      <c r="BP170" s="8">
        <v>428.96780000000001</v>
      </c>
      <c r="BQ170" s="8">
        <v>594</v>
      </c>
      <c r="BR170" s="8">
        <v>464.5</v>
      </c>
      <c r="BS170" s="8">
        <v>526.19000000000005</v>
      </c>
      <c r="BT170" s="145">
        <v>183.62040000000002</v>
      </c>
      <c r="BU170" s="145">
        <f>+'[2]Uruguay 2'!T434</f>
        <v>305.35380007487834</v>
      </c>
    </row>
    <row r="171" spans="2:73">
      <c r="B171" s="405">
        <f t="shared" si="14"/>
        <v>40259</v>
      </c>
      <c r="C171">
        <f t="shared" si="16"/>
        <v>12</v>
      </c>
      <c r="D171" s="41">
        <v>446.3931</v>
      </c>
      <c r="E171" s="41">
        <v>487.96930480138178</v>
      </c>
      <c r="F171" s="41">
        <v>579.59030000000007</v>
      </c>
      <c r="BK171" s="405">
        <f t="shared" si="15"/>
        <v>40259</v>
      </c>
      <c r="BL171">
        <f t="shared" si="17"/>
        <v>12</v>
      </c>
      <c r="BM171" s="8">
        <v>456.44</v>
      </c>
      <c r="BN171" s="8">
        <v>583.14</v>
      </c>
      <c r="BO171" s="41">
        <v>459.9452</v>
      </c>
      <c r="BP171" s="8">
        <v>369.98810000000003</v>
      </c>
      <c r="BQ171" s="8">
        <v>603</v>
      </c>
      <c r="BR171" s="8">
        <v>475.4</v>
      </c>
      <c r="BS171" s="8">
        <v>589.53</v>
      </c>
      <c r="BT171" s="145">
        <v>171.80080000000001</v>
      </c>
      <c r="BU171" s="145">
        <f>+'[2]Uruguay 2'!T435</f>
        <v>318.08311493822538</v>
      </c>
    </row>
    <row r="172" spans="2:73">
      <c r="B172" s="405">
        <f t="shared" si="14"/>
        <v>40266</v>
      </c>
      <c r="C172">
        <f t="shared" si="16"/>
        <v>13</v>
      </c>
      <c r="D172" s="41">
        <v>452.27360000000004</v>
      </c>
      <c r="E172" s="41">
        <v>492.990469890616</v>
      </c>
      <c r="F172" s="41">
        <v>583.97</v>
      </c>
      <c r="BK172" s="405">
        <f t="shared" si="15"/>
        <v>40266</v>
      </c>
      <c r="BL172">
        <f t="shared" si="17"/>
        <v>13</v>
      </c>
      <c r="BM172" s="8">
        <v>462.22</v>
      </c>
      <c r="BN172" s="8">
        <v>607.63</v>
      </c>
      <c r="BO172" s="41">
        <v>465.66800000000001</v>
      </c>
      <c r="BP172" s="8">
        <v>372.63230000000004</v>
      </c>
      <c r="BQ172" s="8">
        <v>604</v>
      </c>
      <c r="BR172" s="8">
        <v>469.69</v>
      </c>
      <c r="BS172" s="8">
        <v>531.28</v>
      </c>
      <c r="BT172" s="145">
        <v>183.3562</v>
      </c>
      <c r="BU172" s="145">
        <f>+'[2]Uruguay 2'!T436</f>
        <v>324.07338075627104</v>
      </c>
    </row>
    <row r="173" spans="2:73">
      <c r="B173" s="405">
        <f t="shared" si="14"/>
        <v>40273</v>
      </c>
      <c r="C173">
        <f t="shared" si="16"/>
        <v>14</v>
      </c>
      <c r="D173" s="41">
        <v>464.60930000000002</v>
      </c>
      <c r="E173" s="41">
        <v>507.36245909038587</v>
      </c>
      <c r="F173" s="41">
        <v>592.12570000000005</v>
      </c>
      <c r="BK173" s="405">
        <f t="shared" si="15"/>
        <v>40273</v>
      </c>
      <c r="BL173">
        <f t="shared" si="17"/>
        <v>14</v>
      </c>
      <c r="BM173" s="8">
        <v>449.32</v>
      </c>
      <c r="BN173" s="8">
        <v>632.66</v>
      </c>
      <c r="BO173" s="41">
        <v>493.06260000000003</v>
      </c>
      <c r="BP173" s="8">
        <v>373.91320000000002</v>
      </c>
      <c r="BQ173" s="8">
        <v>601</v>
      </c>
      <c r="BR173" s="8">
        <v>469.69</v>
      </c>
      <c r="BS173" s="8">
        <v>532.27</v>
      </c>
      <c r="BT173" s="145">
        <v>182.24360000000001</v>
      </c>
      <c r="BU173" s="145">
        <f>+'[2]Uruguay 2'!T437</f>
        <v>327.95468428101515</v>
      </c>
    </row>
    <row r="174" spans="2:73">
      <c r="B174" s="405">
        <f t="shared" si="14"/>
        <v>40280</v>
      </c>
      <c r="C174">
        <f t="shared" si="16"/>
        <v>15</v>
      </c>
      <c r="D174" s="41">
        <v>467.89450000000005</v>
      </c>
      <c r="E174" s="41">
        <v>511.31584188831323</v>
      </c>
      <c r="F174" s="41">
        <v>578.46230000000003</v>
      </c>
      <c r="BK174" s="405">
        <f t="shared" si="15"/>
        <v>40280</v>
      </c>
      <c r="BL174">
        <f t="shared" si="17"/>
        <v>15</v>
      </c>
      <c r="BM174" s="8">
        <v>446.27</v>
      </c>
      <c r="BN174" s="8">
        <v>624.62</v>
      </c>
      <c r="BO174" s="41">
        <v>502.35550000000001</v>
      </c>
      <c r="BP174" s="8">
        <v>374.29500000000002</v>
      </c>
      <c r="BQ174" s="8">
        <v>598</v>
      </c>
      <c r="BR174" s="8">
        <v>469.69</v>
      </c>
      <c r="BS174" s="8">
        <v>496.11</v>
      </c>
      <c r="BT174" s="145">
        <v>181.1157</v>
      </c>
      <c r="BU174" s="145">
        <f>+'[2]Uruguay 2'!T438</f>
        <v>334.2527497126033</v>
      </c>
    </row>
    <row r="175" spans="2:73">
      <c r="B175" s="405">
        <f t="shared" si="14"/>
        <v>40287</v>
      </c>
      <c r="C175">
        <f t="shared" si="16"/>
        <v>16</v>
      </c>
      <c r="D175" s="41">
        <v>461.9391</v>
      </c>
      <c r="E175" s="41">
        <v>504.44988686240652</v>
      </c>
      <c r="F175" s="41">
        <v>562.08680000000004</v>
      </c>
      <c r="BK175" s="405">
        <f t="shared" si="15"/>
        <v>40287</v>
      </c>
      <c r="BL175">
        <f t="shared" si="17"/>
        <v>16</v>
      </c>
      <c r="BM175" s="8">
        <v>442.91</v>
      </c>
      <c r="BN175" s="8">
        <v>600.23</v>
      </c>
      <c r="BO175" s="41">
        <v>493.02890000000002</v>
      </c>
      <c r="BP175" s="8">
        <v>373.04450000000003</v>
      </c>
      <c r="BQ175" s="8">
        <v>596</v>
      </c>
      <c r="BR175" s="8">
        <v>469.69</v>
      </c>
      <c r="BS175" s="8">
        <v>485.44</v>
      </c>
      <c r="BT175" s="145">
        <v>181.1738</v>
      </c>
      <c r="BU175" s="145">
        <f>+'[2]Uruguay 2'!T439</f>
        <v>336.22563767912499</v>
      </c>
    </row>
    <row r="176" spans="2:73">
      <c r="B176" s="405">
        <f t="shared" si="14"/>
        <v>40294</v>
      </c>
      <c r="C176">
        <f t="shared" si="16"/>
        <v>17</v>
      </c>
      <c r="D176" s="41">
        <v>462.04180000000002</v>
      </c>
      <c r="E176" s="41">
        <v>504.4980446747266</v>
      </c>
      <c r="F176" s="41">
        <v>550.68830000000003</v>
      </c>
      <c r="BK176" s="405">
        <f t="shared" si="15"/>
        <v>40294</v>
      </c>
      <c r="BL176">
        <f t="shared" si="17"/>
        <v>17</v>
      </c>
      <c r="BM176" s="8">
        <v>436.4</v>
      </c>
      <c r="BN176" s="8">
        <v>581.63</v>
      </c>
      <c r="BO176" s="41">
        <v>494.43080000000003</v>
      </c>
      <c r="BP176" s="8">
        <v>370.351</v>
      </c>
      <c r="BQ176" s="8">
        <v>593</v>
      </c>
      <c r="BR176" s="8">
        <v>469.69</v>
      </c>
      <c r="BS176" s="8">
        <v>500.62</v>
      </c>
      <c r="BT176" s="145">
        <v>181.637</v>
      </c>
      <c r="BU176" s="145">
        <f>+'[2]Uruguay 2'!T440</f>
        <v>320.51841425335675</v>
      </c>
    </row>
    <row r="177" spans="1:77">
      <c r="B177" s="405">
        <f t="shared" si="14"/>
        <v>40301</v>
      </c>
      <c r="C177">
        <f t="shared" si="16"/>
        <v>18</v>
      </c>
      <c r="D177" s="41">
        <v>461.49630000000002</v>
      </c>
      <c r="E177" s="41">
        <v>504.08052186528505</v>
      </c>
      <c r="F177" s="41">
        <v>540.44820000000004</v>
      </c>
      <c r="BK177" s="405">
        <f t="shared" si="15"/>
        <v>40301</v>
      </c>
      <c r="BL177">
        <f t="shared" si="17"/>
        <v>18</v>
      </c>
      <c r="BM177" s="8">
        <v>431.76</v>
      </c>
      <c r="BN177" s="8">
        <v>576.39</v>
      </c>
      <c r="BO177" s="41">
        <v>499.34180000000003</v>
      </c>
      <c r="BP177" s="8">
        <v>359.13220000000001</v>
      </c>
      <c r="BQ177" s="8">
        <v>585</v>
      </c>
      <c r="BR177" s="8">
        <v>469.69</v>
      </c>
      <c r="BS177" s="8">
        <v>497.2</v>
      </c>
      <c r="BT177" s="145">
        <v>180.24640000000002</v>
      </c>
      <c r="BU177" s="145">
        <f>+'[2]Uruguay 2'!T441</f>
        <v>341.36468774094061</v>
      </c>
    </row>
    <row r="178" spans="1:77">
      <c r="B178" s="405">
        <f t="shared" si="14"/>
        <v>40308</v>
      </c>
      <c r="C178">
        <f t="shared" si="16"/>
        <v>19</v>
      </c>
      <c r="D178" s="41">
        <v>468.18870000000004</v>
      </c>
      <c r="E178" s="41">
        <v>511.90999380541172</v>
      </c>
      <c r="F178" s="41">
        <v>536.4982</v>
      </c>
      <c r="BK178" s="405">
        <f t="shared" si="15"/>
        <v>40308</v>
      </c>
      <c r="BL178">
        <f t="shared" si="17"/>
        <v>19</v>
      </c>
      <c r="BM178" s="8">
        <v>429.19</v>
      </c>
      <c r="BN178" s="8">
        <v>577.69000000000005</v>
      </c>
      <c r="BO178" s="41">
        <v>517.53629999999998</v>
      </c>
      <c r="BP178" s="8">
        <v>349.30930000000001</v>
      </c>
      <c r="BQ178" s="8">
        <v>573</v>
      </c>
      <c r="BR178" s="8">
        <v>352.34</v>
      </c>
      <c r="BS178" s="8">
        <v>495.59</v>
      </c>
      <c r="BT178" s="145">
        <v>179.42830000000001</v>
      </c>
      <c r="BU178" s="145">
        <f>+'[2]Uruguay 2'!T442</f>
        <v>344.06322282189666</v>
      </c>
    </row>
    <row r="179" spans="1:77">
      <c r="B179" s="405">
        <f t="shared" si="14"/>
        <v>40315</v>
      </c>
      <c r="C179">
        <f t="shared" si="16"/>
        <v>20</v>
      </c>
      <c r="D179" s="41">
        <v>464.81890000000004</v>
      </c>
      <c r="E179" s="41">
        <v>504.51478998272881</v>
      </c>
      <c r="F179" s="41">
        <v>528.21980000000008</v>
      </c>
      <c r="BK179" s="405">
        <f t="shared" si="15"/>
        <v>40315</v>
      </c>
      <c r="BL179">
        <f t="shared" si="17"/>
        <v>20</v>
      </c>
      <c r="BM179" s="8">
        <v>429.19</v>
      </c>
      <c r="BN179" s="8">
        <v>565.25</v>
      </c>
      <c r="BO179" s="41">
        <v>508.53230000000002</v>
      </c>
      <c r="BP179" s="8">
        <v>324.14550000000003</v>
      </c>
      <c r="BQ179" s="8">
        <v>563</v>
      </c>
      <c r="BR179" s="8">
        <v>333.97</v>
      </c>
      <c r="BS179" s="8">
        <v>485.11</v>
      </c>
      <c r="BT179" s="145">
        <v>202.64490000000001</v>
      </c>
      <c r="BU179" s="145">
        <f>+'[2]Uruguay 2'!T443</f>
        <v>374.63377023901307</v>
      </c>
    </row>
    <row r="180" spans="1:77">
      <c r="B180" s="405">
        <f t="shared" si="14"/>
        <v>40322</v>
      </c>
      <c r="C180">
        <f t="shared" si="16"/>
        <v>21</v>
      </c>
      <c r="D180" s="41">
        <v>461.47110000000004</v>
      </c>
      <c r="E180" s="41">
        <v>502.31264720782968</v>
      </c>
      <c r="F180" s="41">
        <v>532.23070000000007</v>
      </c>
      <c r="BK180" s="405">
        <f t="shared" si="15"/>
        <v>40322</v>
      </c>
      <c r="BL180">
        <f t="shared" si="17"/>
        <v>21</v>
      </c>
      <c r="BM180" s="8">
        <v>429.19</v>
      </c>
      <c r="BN180" s="8">
        <v>565.67999999999995</v>
      </c>
      <c r="BO180" s="41">
        <v>512.82810000000006</v>
      </c>
      <c r="BP180" s="8">
        <v>322.25470000000001</v>
      </c>
      <c r="BQ180" s="8">
        <v>557</v>
      </c>
      <c r="BR180" s="8">
        <v>333.97</v>
      </c>
      <c r="BS180" s="8">
        <v>491.44</v>
      </c>
      <c r="BT180" s="145">
        <v>191.7303</v>
      </c>
      <c r="BU180" s="145">
        <f>+'[2]Uruguay 2'!T444</f>
        <v>352.85273708558213</v>
      </c>
    </row>
    <row r="181" spans="1:77">
      <c r="B181" s="405">
        <f t="shared" si="14"/>
        <v>40329</v>
      </c>
      <c r="C181">
        <f t="shared" si="16"/>
        <v>22</v>
      </c>
      <c r="D181" s="41">
        <v>460.3553</v>
      </c>
      <c r="E181" s="41">
        <v>499.35386438687402</v>
      </c>
      <c r="F181" s="41">
        <v>531.7722</v>
      </c>
      <c r="BK181" s="405">
        <f t="shared" si="15"/>
        <v>40329</v>
      </c>
      <c r="BL181">
        <f t="shared" si="17"/>
        <v>22</v>
      </c>
      <c r="BM181" s="8">
        <v>426.64</v>
      </c>
      <c r="BN181" s="8">
        <v>561</v>
      </c>
      <c r="BO181" s="41">
        <v>510.93390000000005</v>
      </c>
      <c r="BP181" s="8">
        <v>321.50650000000002</v>
      </c>
      <c r="BQ181" s="8">
        <v>553</v>
      </c>
      <c r="BR181" s="8">
        <v>333.97</v>
      </c>
      <c r="BS181" s="8">
        <v>491.44</v>
      </c>
      <c r="BT181" s="145">
        <v>202.78650000000002</v>
      </c>
      <c r="BU181" s="145">
        <f>+'[2]Uruguay 2'!T445</f>
        <v>388.14221953756834</v>
      </c>
    </row>
    <row r="182" spans="1:77">
      <c r="B182" s="405">
        <f t="shared" si="14"/>
        <v>40336</v>
      </c>
      <c r="C182">
        <f t="shared" si="16"/>
        <v>23</v>
      </c>
      <c r="D182" s="41">
        <v>456.97110000000004</v>
      </c>
      <c r="E182" s="41">
        <v>495.66441945883713</v>
      </c>
      <c r="F182" s="41">
        <v>544.44950000000006</v>
      </c>
      <c r="BK182" s="405">
        <f t="shared" si="15"/>
        <v>40336</v>
      </c>
      <c r="BL182">
        <f t="shared" si="17"/>
        <v>23</v>
      </c>
      <c r="BM182" s="8">
        <v>424.31</v>
      </c>
      <c r="BN182" s="8">
        <v>561.65</v>
      </c>
      <c r="BO182" s="41">
        <v>505.53090000000003</v>
      </c>
      <c r="BP182" s="8">
        <v>320.67630000000003</v>
      </c>
      <c r="BQ182" s="8">
        <v>552</v>
      </c>
      <c r="BR182" s="8">
        <v>330.91</v>
      </c>
      <c r="BS182" s="8">
        <v>555.24</v>
      </c>
      <c r="BT182" s="145">
        <v>201.41840000000002</v>
      </c>
      <c r="BU182" s="145">
        <f>+'[2]Uruguay 2'!T446</f>
        <v>418.68015705225002</v>
      </c>
    </row>
    <row r="183" spans="1:77">
      <c r="B183" s="405">
        <f t="shared" si="14"/>
        <v>40343</v>
      </c>
      <c r="C183">
        <f t="shared" si="16"/>
        <v>24</v>
      </c>
      <c r="D183" s="41">
        <v>436.92750000000001</v>
      </c>
      <c r="E183" s="41">
        <v>472.68235686816354</v>
      </c>
      <c r="F183" s="41">
        <v>535.01100000000008</v>
      </c>
      <c r="BK183" s="405">
        <f t="shared" si="15"/>
        <v>40343</v>
      </c>
      <c r="BL183">
        <f t="shared" si="17"/>
        <v>24</v>
      </c>
      <c r="BM183" s="8">
        <v>429.44</v>
      </c>
      <c r="BN183" s="8">
        <v>560.62</v>
      </c>
      <c r="BO183" s="41">
        <v>463.0915</v>
      </c>
      <c r="BP183" s="8">
        <v>324.58609999999999</v>
      </c>
      <c r="BQ183" s="8">
        <v>550</v>
      </c>
      <c r="BR183" s="8">
        <v>348.26</v>
      </c>
      <c r="BS183" s="8">
        <v>509.1</v>
      </c>
      <c r="BT183" s="145">
        <v>200.78220000000002</v>
      </c>
      <c r="BU183" s="145">
        <f>+'[2]Uruguay 2'!T447</f>
        <v>409.19997315346149</v>
      </c>
    </row>
    <row r="184" spans="1:77">
      <c r="B184" s="405">
        <f t="shared" si="14"/>
        <v>40350</v>
      </c>
      <c r="C184">
        <f t="shared" si="16"/>
        <v>25</v>
      </c>
      <c r="D184" s="41">
        <v>423.64120000000003</v>
      </c>
      <c r="E184" s="41">
        <v>457.48851177892925</v>
      </c>
      <c r="F184" s="41">
        <v>532.9171</v>
      </c>
      <c r="BK184" s="405">
        <f t="shared" si="15"/>
        <v>40350</v>
      </c>
      <c r="BL184">
        <f t="shared" si="17"/>
        <v>25</v>
      </c>
      <c r="BM184" s="8">
        <v>428.43</v>
      </c>
      <c r="BN184" s="8">
        <v>563.1</v>
      </c>
      <c r="BO184" s="41">
        <v>442.50480000000005</v>
      </c>
      <c r="BP184" s="8">
        <v>323.93920000000003</v>
      </c>
      <c r="BQ184" s="8">
        <v>548</v>
      </c>
      <c r="BR184" s="8">
        <v>348.26</v>
      </c>
      <c r="BS184" s="8">
        <v>511.18</v>
      </c>
      <c r="BT184" s="145">
        <v>200.0942</v>
      </c>
      <c r="BU184" s="145">
        <f>+'[2]Uruguay 2'!T448</f>
        <v>422.11986979428832</v>
      </c>
    </row>
    <row r="185" spans="1:77">
      <c r="A185" s="42">
        <v>2010</v>
      </c>
      <c r="B185" s="405">
        <f t="shared" si="14"/>
        <v>40357</v>
      </c>
      <c r="C185">
        <f t="shared" si="16"/>
        <v>26</v>
      </c>
      <c r="D185" s="41">
        <v>420.19330000000002</v>
      </c>
      <c r="E185" s="41">
        <v>452.35130781807726</v>
      </c>
      <c r="F185" s="41">
        <v>535.23090000000002</v>
      </c>
      <c r="BK185" s="405">
        <f t="shared" si="15"/>
        <v>40357</v>
      </c>
      <c r="BL185">
        <f t="shared" si="17"/>
        <v>26</v>
      </c>
      <c r="BM185" s="8">
        <v>432.88</v>
      </c>
      <c r="BN185" s="8">
        <v>571.63</v>
      </c>
      <c r="BO185" s="41">
        <v>437.74280000000005</v>
      </c>
      <c r="BP185" s="8">
        <v>312.66860000000003</v>
      </c>
      <c r="BQ185" s="8">
        <v>547</v>
      </c>
      <c r="BR185" s="8">
        <v>366.63</v>
      </c>
      <c r="BS185" s="8">
        <v>511.74</v>
      </c>
      <c r="BT185" s="145">
        <v>207.80350000000001</v>
      </c>
      <c r="BU185" s="145">
        <f>+'[2]Uruguay 2'!T449</f>
        <v>423.3363535689117</v>
      </c>
    </row>
    <row r="186" spans="1:77">
      <c r="B186" s="405">
        <f t="shared" si="14"/>
        <v>40364</v>
      </c>
      <c r="C186">
        <f t="shared" si="16"/>
        <v>27</v>
      </c>
      <c r="D186" s="41">
        <v>408.52960000000002</v>
      </c>
      <c r="E186" s="41">
        <v>438.29356502014969</v>
      </c>
      <c r="F186" s="41">
        <v>555.06259999999997</v>
      </c>
      <c r="BK186" s="405">
        <f t="shared" si="15"/>
        <v>40364</v>
      </c>
      <c r="BL186">
        <f t="shared" si="17"/>
        <v>27</v>
      </c>
      <c r="BM186" s="8">
        <v>441.91</v>
      </c>
      <c r="BN186" s="8">
        <v>597.66999999999996</v>
      </c>
      <c r="BO186" s="41">
        <v>412.22110000000004</v>
      </c>
      <c r="BP186" s="8">
        <v>316.21730000000002</v>
      </c>
      <c r="BQ186" s="8">
        <v>547</v>
      </c>
      <c r="BR186" s="8">
        <v>366.63</v>
      </c>
      <c r="BS186" s="8">
        <v>515.66</v>
      </c>
      <c r="BT186" s="145">
        <v>211.95140000000001</v>
      </c>
      <c r="BU186" s="145">
        <f>+'[2]Uruguay 2'!T450</f>
        <v>384.15483588210435</v>
      </c>
    </row>
    <row r="187" spans="1:77">
      <c r="B187" s="405">
        <f t="shared" si="14"/>
        <v>40371</v>
      </c>
      <c r="C187">
        <f t="shared" si="16"/>
        <v>28</v>
      </c>
      <c r="D187" s="41">
        <v>410.06960000000004</v>
      </c>
      <c r="E187" s="41">
        <v>440.14097835348298</v>
      </c>
      <c r="F187" s="41">
        <v>576.19400000000007</v>
      </c>
      <c r="BK187" s="405">
        <f t="shared" si="15"/>
        <v>40371</v>
      </c>
      <c r="BL187">
        <f t="shared" si="17"/>
        <v>28</v>
      </c>
      <c r="BM187" s="8">
        <v>446.41</v>
      </c>
      <c r="BN187" s="8">
        <v>614.62</v>
      </c>
      <c r="BO187" s="41">
        <v>413.97730000000001</v>
      </c>
      <c r="BP187" s="8">
        <v>318.33969999999999</v>
      </c>
      <c r="BQ187" s="8">
        <v>547</v>
      </c>
      <c r="BR187" s="8">
        <v>370.71</v>
      </c>
      <c r="BS187" s="8">
        <v>518.29999999999995</v>
      </c>
      <c r="BT187" s="145">
        <v>211.46120000000002</v>
      </c>
      <c r="BU187" s="145">
        <f>+'[2]Uruguay 2'!T451</f>
        <v>396.32476090597464</v>
      </c>
    </row>
    <row r="188" spans="1:77">
      <c r="B188" s="405">
        <f t="shared" si="14"/>
        <v>40378</v>
      </c>
      <c r="C188">
        <f t="shared" si="16"/>
        <v>29</v>
      </c>
      <c r="D188" s="40">
        <v>412.25230000000005</v>
      </c>
      <c r="E188" s="40">
        <v>442.7406818192286</v>
      </c>
      <c r="F188" s="41">
        <v>572.70130000000006</v>
      </c>
      <c r="BK188" s="405">
        <f t="shared" si="15"/>
        <v>40378</v>
      </c>
      <c r="BL188">
        <f t="shared" si="17"/>
        <v>29</v>
      </c>
      <c r="BM188" s="8">
        <v>445.5</v>
      </c>
      <c r="BN188" s="8">
        <v>610.57000000000005</v>
      </c>
      <c r="BO188" s="41">
        <v>420.65280000000001</v>
      </c>
      <c r="BP188" s="8">
        <v>316.55900000000003</v>
      </c>
      <c r="BQ188" s="8">
        <v>549</v>
      </c>
      <c r="BR188" s="8">
        <v>370.71</v>
      </c>
      <c r="BS188" s="8">
        <v>507.9</v>
      </c>
      <c r="BT188" s="145">
        <v>210.89</v>
      </c>
      <c r="BU188" s="145">
        <f>+'[2]Uruguay 2'!T452</f>
        <v>415.18618811338763</v>
      </c>
      <c r="BY188" s="34"/>
    </row>
    <row r="189" spans="1:77">
      <c r="B189" s="405">
        <f t="shared" si="14"/>
        <v>40385</v>
      </c>
      <c r="C189">
        <f t="shared" si="16"/>
        <v>30</v>
      </c>
      <c r="D189" s="40">
        <v>420.26130000000001</v>
      </c>
      <c r="E189" s="40">
        <v>451.87336290155446</v>
      </c>
      <c r="F189" s="41">
        <v>576.31060000000002</v>
      </c>
      <c r="BK189" s="405">
        <f t="shared" si="15"/>
        <v>40385</v>
      </c>
      <c r="BL189">
        <f t="shared" si="17"/>
        <v>30</v>
      </c>
      <c r="BM189" s="8">
        <v>444.65</v>
      </c>
      <c r="BN189" s="8">
        <v>614.26</v>
      </c>
      <c r="BO189" s="41">
        <v>436.51420000000002</v>
      </c>
      <c r="BP189" s="8">
        <v>317.13920000000002</v>
      </c>
      <c r="BQ189" s="8">
        <v>549</v>
      </c>
      <c r="BR189" s="8">
        <v>370.71</v>
      </c>
      <c r="BS189" s="8">
        <v>509.74</v>
      </c>
      <c r="BT189" s="145">
        <v>211.47749999999999</v>
      </c>
      <c r="BU189" s="145">
        <f>+'[2]Uruguay 2'!T453</f>
        <v>418.23845226728446</v>
      </c>
      <c r="BY189" s="34"/>
    </row>
    <row r="190" spans="1:77">
      <c r="B190" s="405">
        <f t="shared" si="14"/>
        <v>40392</v>
      </c>
      <c r="C190">
        <f t="shared" si="16"/>
        <v>31</v>
      </c>
      <c r="D190" s="40">
        <v>423.28700000000003</v>
      </c>
      <c r="E190" s="40">
        <v>455.3013796200346</v>
      </c>
      <c r="F190" s="41">
        <v>575.26790000000005</v>
      </c>
      <c r="BK190" s="405">
        <f t="shared" si="15"/>
        <v>40392</v>
      </c>
      <c r="BL190">
        <f t="shared" si="17"/>
        <v>31</v>
      </c>
      <c r="BM190" s="8">
        <v>444.79</v>
      </c>
      <c r="BN190" s="8">
        <v>608.89</v>
      </c>
      <c r="BO190" s="41">
        <v>441.78710000000001</v>
      </c>
      <c r="BP190" s="8">
        <v>319.2176</v>
      </c>
      <c r="BQ190" s="8">
        <v>549</v>
      </c>
      <c r="BR190" s="8">
        <v>370.71</v>
      </c>
      <c r="BS190" s="8">
        <v>509.74</v>
      </c>
      <c r="BT190" s="145">
        <v>211.8459</v>
      </c>
      <c r="BU190" s="145">
        <f>+'[2]Uruguay 2'!T454</f>
        <v>379.1684538825599</v>
      </c>
      <c r="BY190" s="34"/>
    </row>
    <row r="191" spans="1:77">
      <c r="B191" s="405">
        <f t="shared" si="14"/>
        <v>40399</v>
      </c>
      <c r="C191">
        <f t="shared" si="16"/>
        <v>32</v>
      </c>
      <c r="D191" s="40">
        <v>430.50060000000002</v>
      </c>
      <c r="E191" s="40">
        <v>463.51289278065633</v>
      </c>
      <c r="F191" s="40">
        <v>588.86599999999999</v>
      </c>
      <c r="BK191" s="405">
        <f t="shared" si="15"/>
        <v>40399</v>
      </c>
      <c r="BL191">
        <f t="shared" si="17"/>
        <v>32</v>
      </c>
      <c r="BM191" s="8">
        <v>452.78</v>
      </c>
      <c r="BN191" s="8">
        <v>622.55999999999995</v>
      </c>
      <c r="BO191" s="41">
        <v>452.94760000000002</v>
      </c>
      <c r="BP191" s="8">
        <v>318.53730000000002</v>
      </c>
      <c r="BQ191" s="8">
        <v>557</v>
      </c>
      <c r="BR191" s="8">
        <v>380.91</v>
      </c>
      <c r="BS191" s="8">
        <v>509.74</v>
      </c>
      <c r="BT191" s="145">
        <v>212.46890000000002</v>
      </c>
      <c r="BU191" s="145">
        <f>+'[2]Uruguay 2'!T455</f>
        <v>383.8939738715095</v>
      </c>
      <c r="BY191" s="34"/>
    </row>
    <row r="192" spans="1:77">
      <c r="B192" s="405">
        <f t="shared" si="14"/>
        <v>40406</v>
      </c>
      <c r="C192">
        <f t="shared" si="16"/>
        <v>33</v>
      </c>
      <c r="D192" s="40">
        <v>427.05670000000003</v>
      </c>
      <c r="E192" s="40">
        <v>459.51169480713878</v>
      </c>
      <c r="F192" s="40">
        <v>630.91210000000001</v>
      </c>
      <c r="BK192" s="405">
        <f t="shared" si="15"/>
        <v>40406</v>
      </c>
      <c r="BL192">
        <f t="shared" si="17"/>
        <v>33</v>
      </c>
      <c r="BM192" s="8">
        <v>464.42</v>
      </c>
      <c r="BN192" s="8">
        <v>703.66</v>
      </c>
      <c r="BO192" s="41">
        <v>443.19110000000001</v>
      </c>
      <c r="BP192" s="8">
        <v>320.86009999999999</v>
      </c>
      <c r="BQ192" s="8">
        <v>559</v>
      </c>
      <c r="BR192" s="8">
        <v>370.71</v>
      </c>
      <c r="BS192" s="8">
        <v>511.11</v>
      </c>
      <c r="BT192" s="145">
        <v>212.7056</v>
      </c>
      <c r="BU192" s="145">
        <f>+'[2]Uruguay 2'!T456</f>
        <v>399.70629075760991</v>
      </c>
      <c r="BY192" s="34"/>
    </row>
    <row r="193" spans="2:77">
      <c r="B193" s="405">
        <f t="shared" si="14"/>
        <v>40413</v>
      </c>
      <c r="C193">
        <f t="shared" si="16"/>
        <v>34</v>
      </c>
      <c r="D193" s="40">
        <v>425.21710000000002</v>
      </c>
      <c r="E193" s="40">
        <v>457.09463111111114</v>
      </c>
      <c r="F193" s="40">
        <v>601.5059</v>
      </c>
      <c r="BK193" s="405">
        <f t="shared" si="15"/>
        <v>40413</v>
      </c>
      <c r="BL193">
        <f t="shared" si="17"/>
        <v>34</v>
      </c>
      <c r="BM193" s="8">
        <v>481.62</v>
      </c>
      <c r="BN193" s="8">
        <v>631.5</v>
      </c>
      <c r="BO193" s="41">
        <v>436.5111</v>
      </c>
      <c r="BP193" s="8">
        <v>319.06120000000004</v>
      </c>
      <c r="BQ193" s="8">
        <v>559</v>
      </c>
      <c r="BR193" s="8">
        <v>370.71</v>
      </c>
      <c r="BS193" s="8">
        <v>538.02</v>
      </c>
      <c r="BT193" s="145">
        <v>214.6798</v>
      </c>
      <c r="BU193" s="145">
        <f>+'[2]Uruguay 2'!T457</f>
        <v>380.04085757282752</v>
      </c>
      <c r="BY193" s="34"/>
    </row>
    <row r="194" spans="2:77">
      <c r="B194" s="405">
        <f t="shared" si="14"/>
        <v>40420</v>
      </c>
      <c r="C194">
        <f t="shared" si="16"/>
        <v>35</v>
      </c>
      <c r="D194" s="40">
        <v>428.1336</v>
      </c>
      <c r="E194" s="40">
        <v>460.97826169257354</v>
      </c>
      <c r="F194" s="40">
        <v>621.25279999999998</v>
      </c>
      <c r="BK194" s="405">
        <f t="shared" si="15"/>
        <v>40420</v>
      </c>
      <c r="BL194">
        <f t="shared" si="17"/>
        <v>35</v>
      </c>
      <c r="BM194" s="8">
        <v>503.4</v>
      </c>
      <c r="BN194" s="8">
        <v>668.72</v>
      </c>
      <c r="BO194" s="41">
        <v>438.92320000000001</v>
      </c>
      <c r="BP194" s="8">
        <v>320.38200000000001</v>
      </c>
      <c r="BQ194" s="8">
        <v>567</v>
      </c>
      <c r="BR194" s="8">
        <v>370.71</v>
      </c>
      <c r="BS194" s="8">
        <v>535.44000000000005</v>
      </c>
      <c r="BT194" s="145">
        <v>211.2088</v>
      </c>
      <c r="BU194" s="145">
        <f>+'[2]Uruguay 2'!T458</f>
        <v>403.70480767133643</v>
      </c>
      <c r="BY194" s="34"/>
    </row>
    <row r="195" spans="2:77">
      <c r="B195" s="405">
        <f t="shared" si="14"/>
        <v>40427</v>
      </c>
      <c r="C195">
        <f t="shared" si="16"/>
        <v>36</v>
      </c>
      <c r="D195" s="40">
        <v>428.86310000000003</v>
      </c>
      <c r="E195" s="40">
        <v>461.97550827864131</v>
      </c>
      <c r="F195" s="40">
        <v>620.53060000000005</v>
      </c>
      <c r="BK195" s="405">
        <f t="shared" si="15"/>
        <v>40427</v>
      </c>
      <c r="BL195">
        <f t="shared" si="17"/>
        <v>36</v>
      </c>
      <c r="BM195" s="8">
        <v>498.24</v>
      </c>
      <c r="BN195" s="8">
        <v>672.68</v>
      </c>
      <c r="BO195" s="41">
        <v>439.9778</v>
      </c>
      <c r="BP195" s="8">
        <v>354.83</v>
      </c>
      <c r="BQ195" s="8">
        <v>567</v>
      </c>
      <c r="BR195" s="8">
        <v>370.71</v>
      </c>
      <c r="BS195" s="8">
        <v>533.04</v>
      </c>
      <c r="BT195" s="145">
        <v>210.17020000000002</v>
      </c>
      <c r="BU195" s="145">
        <f>+'[2]Uruguay 2'!T459</f>
        <v>421.76022961158628</v>
      </c>
      <c r="BY195" s="34"/>
    </row>
    <row r="196" spans="2:77">
      <c r="B196" s="405">
        <f t="shared" si="14"/>
        <v>40434</v>
      </c>
      <c r="C196">
        <f t="shared" si="16"/>
        <v>37</v>
      </c>
      <c r="D196" s="40">
        <v>421.00350000000003</v>
      </c>
      <c r="E196" s="40">
        <v>452.71635111111112</v>
      </c>
      <c r="F196" s="40">
        <v>630.53610000000003</v>
      </c>
      <c r="BK196" s="405">
        <f t="shared" si="15"/>
        <v>40434</v>
      </c>
      <c r="BL196">
        <f t="shared" si="17"/>
        <v>37</v>
      </c>
      <c r="BM196" s="8">
        <v>497.46</v>
      </c>
      <c r="BN196" s="8">
        <v>691.96</v>
      </c>
      <c r="BO196" s="41">
        <v>423.40930000000003</v>
      </c>
      <c r="BP196" s="8">
        <v>346.79610000000002</v>
      </c>
      <c r="BQ196" s="8">
        <v>572</v>
      </c>
      <c r="BR196" s="8">
        <v>370.71</v>
      </c>
      <c r="BS196" s="8">
        <v>539.28</v>
      </c>
      <c r="BT196" s="145">
        <v>211.55420000000001</v>
      </c>
      <c r="BU196" s="145">
        <f>+'[2]Uruguay 2'!T460</f>
        <v>448.04471383523099</v>
      </c>
      <c r="BY196" s="34"/>
    </row>
    <row r="197" spans="2:77">
      <c r="B197" s="405">
        <f t="shared" ref="B197:B260" si="18">+B196+7</f>
        <v>40441</v>
      </c>
      <c r="C197">
        <f t="shared" si="16"/>
        <v>38</v>
      </c>
      <c r="D197" s="40">
        <v>418.6112</v>
      </c>
      <c r="E197" s="40">
        <v>451.04905250431779</v>
      </c>
      <c r="F197" s="40">
        <v>628.59190000000001</v>
      </c>
      <c r="BK197" s="405">
        <f t="shared" ref="BK197:BK260" si="19">+BK196+7</f>
        <v>40441</v>
      </c>
      <c r="BL197">
        <f t="shared" si="17"/>
        <v>38</v>
      </c>
      <c r="BM197" s="8">
        <v>496.86</v>
      </c>
      <c r="BN197" s="8">
        <v>693.81</v>
      </c>
      <c r="BO197" s="41">
        <v>418.9547</v>
      </c>
      <c r="BP197" s="8">
        <v>329.99170000000004</v>
      </c>
      <c r="BQ197" s="8">
        <v>572</v>
      </c>
      <c r="BR197" s="8">
        <v>370.71</v>
      </c>
      <c r="BS197" s="8">
        <v>551.57000000000005</v>
      </c>
      <c r="BT197" s="145">
        <v>204.3734</v>
      </c>
      <c r="BU197" s="145">
        <f>+'[2]Uruguay 2'!T461</f>
        <v>465.60546838120052</v>
      </c>
      <c r="BY197" s="34"/>
    </row>
    <row r="198" spans="2:77">
      <c r="B198" s="405">
        <f t="shared" si="18"/>
        <v>40448</v>
      </c>
      <c r="C198">
        <f t="shared" si="16"/>
        <v>39</v>
      </c>
      <c r="D198" s="40">
        <v>413.52930000000003</v>
      </c>
      <c r="E198" s="40">
        <v>444.87636481289587</v>
      </c>
      <c r="F198" s="40">
        <v>631.12480000000005</v>
      </c>
      <c r="BK198" s="405">
        <f t="shared" si="19"/>
        <v>40448</v>
      </c>
      <c r="BL198">
        <f t="shared" si="17"/>
        <v>39</v>
      </c>
      <c r="BM198" s="8">
        <v>495.12</v>
      </c>
      <c r="BN198" s="8">
        <v>696.55</v>
      </c>
      <c r="BO198" s="41">
        <v>406.17560000000003</v>
      </c>
      <c r="BP198" s="8">
        <v>329.88339999999999</v>
      </c>
      <c r="BQ198" s="8">
        <v>573</v>
      </c>
      <c r="BR198" s="8">
        <v>370.71</v>
      </c>
      <c r="BS198" s="8">
        <v>551.57000000000005</v>
      </c>
      <c r="BT198" s="145">
        <v>206.49590000000001</v>
      </c>
      <c r="BU198" s="145">
        <f>+'[2]Uruguay 2'!T462</f>
        <v>469.34420967163277</v>
      </c>
      <c r="BY198" s="34"/>
    </row>
    <row r="199" spans="2:77">
      <c r="B199" s="405">
        <f t="shared" si="18"/>
        <v>40455</v>
      </c>
      <c r="C199">
        <f t="shared" si="16"/>
        <v>40</v>
      </c>
      <c r="D199" s="40">
        <v>405.9667</v>
      </c>
      <c r="E199" s="40">
        <v>440.83528964881981</v>
      </c>
      <c r="F199" s="40">
        <v>628.91100000000006</v>
      </c>
      <c r="BK199" s="405">
        <f t="shared" si="19"/>
        <v>40455</v>
      </c>
      <c r="BL199">
        <f t="shared" si="17"/>
        <v>40</v>
      </c>
      <c r="BM199" s="8">
        <v>495.01</v>
      </c>
      <c r="BN199" s="8">
        <v>695.85</v>
      </c>
      <c r="BO199" s="41">
        <v>397.30810000000002</v>
      </c>
      <c r="BP199" s="8">
        <v>330.02030000000002</v>
      </c>
      <c r="BQ199" s="8">
        <v>574</v>
      </c>
      <c r="BR199" s="8">
        <v>370.71</v>
      </c>
      <c r="BS199" s="8">
        <v>549.48</v>
      </c>
      <c r="BT199" s="145">
        <v>175.6746</v>
      </c>
      <c r="BU199" s="145">
        <f>+'[2]Uruguay 2'!T463</f>
        <v>467.69297095331342</v>
      </c>
      <c r="BY199" s="34"/>
    </row>
    <row r="200" spans="2:77">
      <c r="B200" s="405">
        <f t="shared" si="18"/>
        <v>40462</v>
      </c>
      <c r="C200">
        <f t="shared" si="16"/>
        <v>41</v>
      </c>
      <c r="D200" s="40">
        <v>406.6123</v>
      </c>
      <c r="E200" s="40">
        <v>440.89748568796784</v>
      </c>
      <c r="F200" s="40">
        <v>629.23340000000007</v>
      </c>
      <c r="BK200" s="405">
        <f t="shared" si="19"/>
        <v>40462</v>
      </c>
      <c r="BL200">
        <f t="shared" si="17"/>
        <v>41</v>
      </c>
      <c r="BM200" s="8">
        <v>495.16</v>
      </c>
      <c r="BN200" s="8">
        <v>695.49</v>
      </c>
      <c r="BO200" s="41">
        <v>396.51620000000003</v>
      </c>
      <c r="BP200" s="8">
        <v>331.82040000000001</v>
      </c>
      <c r="BQ200" s="8">
        <v>577</v>
      </c>
      <c r="BR200" s="8">
        <v>370.71</v>
      </c>
      <c r="BS200" s="8">
        <v>549.48</v>
      </c>
      <c r="BT200" s="145">
        <v>180.17360000000002</v>
      </c>
      <c r="BU200" s="145">
        <f>+'[2]Uruguay 2'!T464</f>
        <v>459.14243115558031</v>
      </c>
      <c r="BV200" s="41"/>
      <c r="BW200" s="41"/>
      <c r="BX200" s="41"/>
      <c r="BY200" s="182"/>
    </row>
    <row r="201" spans="2:77">
      <c r="B201" s="405">
        <f t="shared" si="18"/>
        <v>40469</v>
      </c>
      <c r="C201">
        <f t="shared" si="16"/>
        <v>42</v>
      </c>
      <c r="D201" s="40">
        <v>410.69080000000002</v>
      </c>
      <c r="E201" s="40">
        <v>445.28516092112847</v>
      </c>
      <c r="F201" s="40">
        <v>628.34500000000003</v>
      </c>
      <c r="BK201" s="405">
        <f t="shared" si="19"/>
        <v>40469</v>
      </c>
      <c r="BL201">
        <f t="shared" si="17"/>
        <v>42</v>
      </c>
      <c r="BM201" s="8">
        <v>494.3</v>
      </c>
      <c r="BN201" s="8">
        <v>695.28</v>
      </c>
      <c r="BO201" s="41">
        <v>401.44170000000003</v>
      </c>
      <c r="BP201" s="8">
        <v>331.31810000000002</v>
      </c>
      <c r="BQ201" s="8">
        <v>582</v>
      </c>
      <c r="BR201" s="8">
        <v>374.79</v>
      </c>
      <c r="BS201" s="8">
        <v>550.54999999999995</v>
      </c>
      <c r="BT201" s="145">
        <v>182.2105</v>
      </c>
      <c r="BU201" s="145">
        <f>+'[2]Uruguay 2'!T465</f>
        <v>460.83098313244363</v>
      </c>
      <c r="BV201" s="41"/>
      <c r="BW201" s="41"/>
      <c r="BX201" s="41"/>
      <c r="BY201" s="182"/>
    </row>
    <row r="202" spans="2:77">
      <c r="B202" s="405">
        <f t="shared" si="18"/>
        <v>40476</v>
      </c>
      <c r="C202">
        <f t="shared" si="16"/>
        <v>43</v>
      </c>
      <c r="D202" s="40">
        <v>411.06950000000001</v>
      </c>
      <c r="E202" s="40">
        <v>445.575714496258</v>
      </c>
      <c r="F202" s="40">
        <v>623.20500000000004</v>
      </c>
      <c r="BK202" s="405">
        <f t="shared" si="19"/>
        <v>40476</v>
      </c>
      <c r="BL202">
        <f t="shared" si="17"/>
        <v>43</v>
      </c>
      <c r="BM202" s="8">
        <v>494.84</v>
      </c>
      <c r="BN202" s="8">
        <v>693.93</v>
      </c>
      <c r="BO202" s="41">
        <v>399.45870000000002</v>
      </c>
      <c r="BP202" s="8">
        <v>331.54759999999999</v>
      </c>
      <c r="BQ202" s="8">
        <v>591</v>
      </c>
      <c r="BR202" s="8">
        <v>374.79</v>
      </c>
      <c r="BS202" s="8">
        <v>549.02</v>
      </c>
      <c r="BT202" s="145">
        <v>183.17070000000001</v>
      </c>
      <c r="BU202" s="145">
        <f>+'[2]Uruguay 2'!T466</f>
        <v>457.48980581652268</v>
      </c>
      <c r="BV202" s="41"/>
      <c r="BW202" s="41"/>
      <c r="BX202" s="182"/>
      <c r="BY202" s="182"/>
    </row>
    <row r="203" spans="2:77">
      <c r="B203" s="405">
        <f t="shared" si="18"/>
        <v>40483</v>
      </c>
      <c r="C203">
        <f t="shared" si="16"/>
        <v>44</v>
      </c>
      <c r="D203" s="40">
        <v>416.9194</v>
      </c>
      <c r="E203" s="40">
        <v>452.2779984110536</v>
      </c>
      <c r="F203" s="40">
        <v>622.51980000000003</v>
      </c>
      <c r="BK203" s="405">
        <f t="shared" si="19"/>
        <v>40483</v>
      </c>
      <c r="BL203">
        <f t="shared" si="17"/>
        <v>44</v>
      </c>
      <c r="BM203" s="8">
        <v>493.06</v>
      </c>
      <c r="BN203" s="8">
        <v>696.67</v>
      </c>
      <c r="BO203" s="41">
        <v>410.02379999999999</v>
      </c>
      <c r="BP203" s="8">
        <v>333.35410000000002</v>
      </c>
      <c r="BQ203" s="8">
        <v>599</v>
      </c>
      <c r="BR203" s="8">
        <v>374.79</v>
      </c>
      <c r="BS203" s="8">
        <v>563.03</v>
      </c>
      <c r="BT203" s="145">
        <v>183.3914</v>
      </c>
      <c r="BU203" s="145">
        <f>+'[2]Uruguay 2'!T467</f>
        <v>453.39411455784153</v>
      </c>
      <c r="BV203" s="41"/>
      <c r="BW203" s="41"/>
      <c r="BX203" s="182"/>
      <c r="BY203" s="182"/>
    </row>
    <row r="204" spans="2:77">
      <c r="B204" s="405">
        <f t="shared" si="18"/>
        <v>40490</v>
      </c>
      <c r="C204">
        <f t="shared" si="16"/>
        <v>45</v>
      </c>
      <c r="D204" s="40">
        <v>425.10250000000002</v>
      </c>
      <c r="E204" s="40">
        <v>461.43272064478998</v>
      </c>
      <c r="F204" s="40">
        <v>619.96990000000005</v>
      </c>
      <c r="BK204" s="405">
        <f t="shared" si="19"/>
        <v>40490</v>
      </c>
      <c r="BL204">
        <f t="shared" si="17"/>
        <v>45</v>
      </c>
      <c r="BM204" s="8">
        <v>492.64</v>
      </c>
      <c r="BN204" s="8">
        <v>695.25</v>
      </c>
      <c r="BO204" s="41">
        <v>420.44050000000004</v>
      </c>
      <c r="BP204" s="8">
        <v>334.98500000000001</v>
      </c>
      <c r="BQ204" s="8">
        <v>603</v>
      </c>
      <c r="BR204" s="8">
        <v>370.71</v>
      </c>
      <c r="BS204" s="8">
        <v>563.03</v>
      </c>
      <c r="BT204" s="145">
        <v>185.1574</v>
      </c>
      <c r="BU204" s="145">
        <f>+'[2]Uruguay 2'!T468</f>
        <v>443.49811189985388</v>
      </c>
      <c r="BV204" s="41"/>
      <c r="BW204" s="41"/>
      <c r="BX204" s="182"/>
      <c r="BY204" s="182"/>
    </row>
    <row r="205" spans="2:77">
      <c r="B205" s="405">
        <f t="shared" si="18"/>
        <v>40497</v>
      </c>
      <c r="C205">
        <f t="shared" si="16"/>
        <v>46</v>
      </c>
      <c r="D205" s="40">
        <v>427.06360000000001</v>
      </c>
      <c r="E205" s="40">
        <v>463.52983654576849</v>
      </c>
      <c r="F205" s="40">
        <v>604.33230000000003</v>
      </c>
      <c r="BK205" s="405">
        <f t="shared" si="19"/>
        <v>40497</v>
      </c>
      <c r="BL205">
        <f t="shared" si="17"/>
        <v>46</v>
      </c>
      <c r="BM205" s="8">
        <v>492.86</v>
      </c>
      <c r="BN205" s="8">
        <v>674.22</v>
      </c>
      <c r="BO205" s="41">
        <v>421.73670000000004</v>
      </c>
      <c r="BP205" s="8">
        <v>350.0736</v>
      </c>
      <c r="BQ205" s="8">
        <v>605</v>
      </c>
      <c r="BR205" s="8">
        <v>370.71</v>
      </c>
      <c r="BS205" s="8">
        <v>562.23</v>
      </c>
      <c r="BT205" s="145">
        <v>186.21970000000002</v>
      </c>
      <c r="BU205" s="145">
        <f>+'[2]Uruguay 2'!T469</f>
        <v>462.43270182307947</v>
      </c>
      <c r="BV205" s="168">
        <v>329.29156326627708</v>
      </c>
      <c r="BW205" s="168"/>
      <c r="BX205" s="182"/>
      <c r="BY205" s="182"/>
    </row>
    <row r="206" spans="2:77">
      <c r="B206" s="405">
        <f t="shared" si="18"/>
        <v>40504</v>
      </c>
      <c r="C206">
        <f t="shared" si="16"/>
        <v>47</v>
      </c>
      <c r="D206" s="40">
        <v>427.12620000000004</v>
      </c>
      <c r="E206" s="40">
        <v>463.66292308578011</v>
      </c>
      <c r="F206" s="40">
        <v>615.72840000000008</v>
      </c>
      <c r="BK206" s="405">
        <f t="shared" si="19"/>
        <v>40504</v>
      </c>
      <c r="BL206">
        <f t="shared" si="17"/>
        <v>47</v>
      </c>
      <c r="BM206" s="8">
        <v>490.64</v>
      </c>
      <c r="BN206" s="8">
        <v>696.35</v>
      </c>
      <c r="BO206" s="41">
        <v>423.149</v>
      </c>
      <c r="BP206" s="8">
        <v>301.1979</v>
      </c>
      <c r="BQ206" s="8">
        <v>606</v>
      </c>
      <c r="BR206" s="8">
        <v>324.79000000000002</v>
      </c>
      <c r="BS206" s="8">
        <v>570.71</v>
      </c>
      <c r="BT206" s="145">
        <v>185.8175</v>
      </c>
      <c r="BU206" s="145">
        <f>+'[2]Uruguay 2'!T470</f>
        <v>436.63878875785514</v>
      </c>
      <c r="BV206" s="168">
        <v>323.56415567636549</v>
      </c>
      <c r="BW206" s="168">
        <f>+'[3]AUS Lamb'!AI9</f>
        <v>352.34657039711192</v>
      </c>
      <c r="BX206" s="182"/>
      <c r="BY206" s="182"/>
    </row>
    <row r="207" spans="2:77">
      <c r="B207" s="405">
        <f t="shared" si="18"/>
        <v>40511</v>
      </c>
      <c r="C207">
        <f t="shared" si="16"/>
        <v>48</v>
      </c>
      <c r="D207" s="40">
        <v>437.36080000000004</v>
      </c>
      <c r="E207" s="40">
        <v>474.33528052964897</v>
      </c>
      <c r="F207" s="40">
        <v>608.19740000000002</v>
      </c>
      <c r="BK207" s="405">
        <f t="shared" si="19"/>
        <v>40511</v>
      </c>
      <c r="BL207">
        <f t="shared" si="17"/>
        <v>48</v>
      </c>
      <c r="BM207" s="8">
        <v>488.5</v>
      </c>
      <c r="BN207" s="8">
        <v>695.96</v>
      </c>
      <c r="BO207" s="41">
        <v>440.20550000000003</v>
      </c>
      <c r="BP207" s="8">
        <v>297.67470000000003</v>
      </c>
      <c r="BQ207" s="8">
        <v>607</v>
      </c>
      <c r="BR207" s="8">
        <v>324.79000000000002</v>
      </c>
      <c r="BS207" s="8">
        <v>543.26</v>
      </c>
      <c r="BT207" s="145">
        <v>193.16080000000002</v>
      </c>
      <c r="BU207" s="145">
        <f>+'[2]Uruguay 2'!T471</f>
        <v>460.62853040277457</v>
      </c>
      <c r="BV207" s="168">
        <v>322.8888050610758</v>
      </c>
      <c r="BW207" s="168">
        <f>+'[3]AUS Lamb'!AI10</f>
        <v>360.3144562527296</v>
      </c>
      <c r="BX207" s="182"/>
      <c r="BY207" s="182"/>
    </row>
    <row r="208" spans="2:77">
      <c r="B208" s="405">
        <f t="shared" si="18"/>
        <v>40518</v>
      </c>
      <c r="C208">
        <f t="shared" si="16"/>
        <v>49</v>
      </c>
      <c r="D208" s="40">
        <v>440.12510000000003</v>
      </c>
      <c r="E208" s="40">
        <v>479.72652794473237</v>
      </c>
      <c r="F208" s="40">
        <v>610.10050000000001</v>
      </c>
      <c r="BK208" s="405">
        <f t="shared" si="19"/>
        <v>40518</v>
      </c>
      <c r="BL208">
        <f t="shared" si="17"/>
        <v>49</v>
      </c>
      <c r="BM208" s="8">
        <v>490.99</v>
      </c>
      <c r="BN208" s="8">
        <v>696.79</v>
      </c>
      <c r="BO208" s="41">
        <v>449.9538</v>
      </c>
      <c r="BP208" s="8">
        <v>407.40940000000001</v>
      </c>
      <c r="BQ208" s="8">
        <v>607</v>
      </c>
      <c r="BR208" s="8">
        <v>324.79000000000002</v>
      </c>
      <c r="BS208" s="8">
        <v>545.23</v>
      </c>
      <c r="BT208" s="145">
        <v>178.57499999999999</v>
      </c>
      <c r="BU208" s="145">
        <f>+'[2]Uruguay 2'!T472</f>
        <v>432.74618327135147</v>
      </c>
      <c r="BV208" s="168">
        <v>317.8196605146519</v>
      </c>
      <c r="BW208" s="168">
        <f>+'[3]AUS Lamb'!AI11</f>
        <v>365.37589239569701</v>
      </c>
      <c r="BX208" s="182"/>
      <c r="BY208" s="182"/>
    </row>
    <row r="209" spans="1:77">
      <c r="B209" s="405">
        <f t="shared" si="18"/>
        <v>40525</v>
      </c>
      <c r="C209">
        <f t="shared" si="16"/>
        <v>50</v>
      </c>
      <c r="D209" s="40">
        <v>445.44</v>
      </c>
      <c r="E209" s="40">
        <v>481.27940241796205</v>
      </c>
      <c r="F209" s="40">
        <v>611.02409999999998</v>
      </c>
      <c r="BK209" s="405">
        <f t="shared" si="19"/>
        <v>40525</v>
      </c>
      <c r="BL209">
        <f t="shared" si="17"/>
        <v>50</v>
      </c>
      <c r="BM209" s="8">
        <v>492.43</v>
      </c>
      <c r="BN209" s="8">
        <v>688.5</v>
      </c>
      <c r="BO209" s="41">
        <v>452.0908</v>
      </c>
      <c r="BP209" s="8">
        <v>413.61260000000004</v>
      </c>
      <c r="BQ209" s="8">
        <v>613</v>
      </c>
      <c r="BR209" s="8">
        <v>324.79000000000002</v>
      </c>
      <c r="BS209" s="8">
        <v>546.32000000000005</v>
      </c>
      <c r="BT209" s="145">
        <v>208.7362</v>
      </c>
      <c r="BU209" s="145">
        <f>+'[2]Uruguay 2'!T473</f>
        <v>437.38057884360433</v>
      </c>
      <c r="BV209" s="168">
        <v>312.75051596822794</v>
      </c>
      <c r="BW209" s="168">
        <f>+'[3]AUS Lamb'!AI12</f>
        <v>377.93204216471736</v>
      </c>
      <c r="BX209" s="182"/>
      <c r="BY209" s="182"/>
    </row>
    <row r="210" spans="1:77">
      <c r="B210" s="405">
        <f t="shared" si="18"/>
        <v>40532</v>
      </c>
      <c r="C210">
        <f t="shared" si="16"/>
        <v>51</v>
      </c>
      <c r="D210" s="40">
        <v>451.46690000000001</v>
      </c>
      <c r="E210" s="40">
        <v>488.19361287276917</v>
      </c>
      <c r="F210" s="40">
        <v>628.11940000000004</v>
      </c>
      <c r="BK210" s="405">
        <f t="shared" si="19"/>
        <v>40532</v>
      </c>
      <c r="BL210">
        <f t="shared" si="17"/>
        <v>51</v>
      </c>
      <c r="BM210" s="8">
        <v>492.57</v>
      </c>
      <c r="BN210" s="8">
        <v>698.38</v>
      </c>
      <c r="BO210" s="41">
        <v>463.67160000000001</v>
      </c>
      <c r="BP210" s="8">
        <v>414.7715</v>
      </c>
      <c r="BQ210" s="8">
        <v>613</v>
      </c>
      <c r="BR210" s="8">
        <v>324.79000000000002</v>
      </c>
      <c r="BS210" s="8">
        <v>546.32000000000005</v>
      </c>
      <c r="BT210" s="145">
        <v>208.90300000000002</v>
      </c>
      <c r="BU210" s="145">
        <f>+'[2]Uruguay 2'!T474</f>
        <v>450.5620154302581</v>
      </c>
      <c r="BV210" s="168"/>
      <c r="BW210" s="168">
        <f>+'[3]AUS Lamb'!AI13</f>
        <v>386.95448923125787</v>
      </c>
      <c r="BX210" s="182"/>
      <c r="BY210" s="182"/>
    </row>
    <row r="211" spans="1:77">
      <c r="A211" t="s">
        <v>156</v>
      </c>
      <c r="B211" s="405">
        <f t="shared" si="18"/>
        <v>40539</v>
      </c>
      <c r="C211">
        <f t="shared" si="16"/>
        <v>52</v>
      </c>
      <c r="D211" s="40">
        <v>450.61080000000004</v>
      </c>
      <c r="E211" s="40">
        <v>492.31914694300519</v>
      </c>
      <c r="F211" s="40">
        <v>615.21140000000003</v>
      </c>
      <c r="H211" s="436" t="s">
        <v>210</v>
      </c>
      <c r="I211" s="436"/>
      <c r="J211" s="436"/>
      <c r="K211" s="436"/>
      <c r="BK211" s="405">
        <f t="shared" si="19"/>
        <v>40539</v>
      </c>
      <c r="BL211">
        <f t="shared" si="17"/>
        <v>52</v>
      </c>
      <c r="BM211" s="8">
        <v>494.24</v>
      </c>
      <c r="BN211" s="8">
        <v>697.48</v>
      </c>
      <c r="BO211" s="41">
        <v>469.97490000000005</v>
      </c>
      <c r="BP211" s="8">
        <v>415.78880000000004</v>
      </c>
      <c r="BQ211" s="8">
        <v>612</v>
      </c>
      <c r="BR211" s="8">
        <v>324.79000000000002</v>
      </c>
      <c r="BS211" s="8">
        <v>546.32000000000005</v>
      </c>
      <c r="BT211" s="145">
        <v>209.24030000000002</v>
      </c>
      <c r="BU211" s="145">
        <f>+'[2]Uruguay 2'!T475</f>
        <v>451.625647200939</v>
      </c>
      <c r="BV211" s="168"/>
      <c r="BW211" s="168"/>
      <c r="BX211" s="182"/>
      <c r="BY211" s="182"/>
    </row>
    <row r="212" spans="1:77">
      <c r="B212" s="219">
        <f t="shared" si="18"/>
        <v>40546</v>
      </c>
      <c r="C212" s="220">
        <v>1</v>
      </c>
      <c r="D212" s="221">
        <v>463.91580000000005</v>
      </c>
      <c r="E212" s="221">
        <v>487.33557095588236</v>
      </c>
      <c r="F212" s="221">
        <v>568.19119999999998</v>
      </c>
      <c r="H212" s="220">
        <v>1</v>
      </c>
      <c r="I212" s="221">
        <v>446.65810000000005</v>
      </c>
      <c r="J212" s="221">
        <v>487.65343947035126</v>
      </c>
      <c r="K212" s="221">
        <v>601.57889999999998</v>
      </c>
      <c r="BK212" s="406">
        <f t="shared" si="19"/>
        <v>40546</v>
      </c>
      <c r="BL212" s="162">
        <v>1</v>
      </c>
      <c r="BM212" s="8">
        <v>493.86</v>
      </c>
      <c r="BN212" s="8">
        <v>693.84</v>
      </c>
      <c r="BO212" s="166">
        <v>461.18010000000004</v>
      </c>
      <c r="BP212" s="8">
        <v>422.26570000000004</v>
      </c>
      <c r="BQ212" s="8">
        <v>608</v>
      </c>
      <c r="BR212" s="8">
        <v>324.79000000000002</v>
      </c>
      <c r="BS212" s="8">
        <v>508.84</v>
      </c>
      <c r="BT212" s="145">
        <v>175.90180000000001</v>
      </c>
      <c r="BU212" s="145">
        <f>+'[2]Uruguay 2'!T476</f>
        <v>456.6189285443661</v>
      </c>
      <c r="BV212" s="168">
        <v>316.23002746269214</v>
      </c>
      <c r="BW212" s="168"/>
      <c r="BX212" s="182"/>
      <c r="BY212" s="182"/>
    </row>
    <row r="213" spans="1:77">
      <c r="B213" s="405">
        <f t="shared" si="18"/>
        <v>40553</v>
      </c>
      <c r="C213">
        <f t="shared" ref="C213:C263" si="20">+C212+1</f>
        <v>2</v>
      </c>
      <c r="D213" s="40">
        <v>461.4178</v>
      </c>
      <c r="E213" s="40">
        <v>484.62259274437713</v>
      </c>
      <c r="F213" s="40">
        <v>548.02819999999997</v>
      </c>
      <c r="H213">
        <v>2</v>
      </c>
      <c r="I213" s="40">
        <v>443.76050000000004</v>
      </c>
      <c r="J213" s="40">
        <v>484.29492773747847</v>
      </c>
      <c r="K213" s="40">
        <v>577.01610000000005</v>
      </c>
      <c r="BK213" s="405">
        <f t="shared" si="19"/>
        <v>40553</v>
      </c>
      <c r="BL213">
        <f t="shared" si="17"/>
        <v>2</v>
      </c>
      <c r="BM213" s="8">
        <v>478.46</v>
      </c>
      <c r="BN213" s="8">
        <v>668.5</v>
      </c>
      <c r="BO213" s="41">
        <v>461.54220000000004</v>
      </c>
      <c r="BP213" s="8">
        <v>426.02350000000001</v>
      </c>
      <c r="BQ213" s="8">
        <v>600</v>
      </c>
      <c r="BR213" s="8">
        <v>324.79000000000002</v>
      </c>
      <c r="BS213" s="8">
        <v>454.54</v>
      </c>
      <c r="BT213" s="145">
        <v>176.0487</v>
      </c>
      <c r="BU213" s="145">
        <f>+'[2]Uruguay 2'!T477</f>
        <v>462.52936273395477</v>
      </c>
      <c r="BV213" s="168">
        <v>324.54566517598823</v>
      </c>
      <c r="BW213" s="168">
        <f>+'[3]AUS Lamb'!AI16</f>
        <v>409.38355815186912</v>
      </c>
      <c r="BX213" s="182"/>
      <c r="BY213" s="182"/>
    </row>
    <row r="214" spans="1:77">
      <c r="B214" s="405">
        <f t="shared" si="18"/>
        <v>40560</v>
      </c>
      <c r="C214">
        <f t="shared" si="20"/>
        <v>3</v>
      </c>
      <c r="D214" s="40">
        <v>464.76580000000001</v>
      </c>
      <c r="E214" s="40">
        <v>487.1047281358131</v>
      </c>
      <c r="F214" s="40">
        <v>533.79090000000008</v>
      </c>
      <c r="H214">
        <v>3</v>
      </c>
      <c r="I214" s="40">
        <v>447.35</v>
      </c>
      <c r="J214" s="40">
        <v>486.30878185377088</v>
      </c>
      <c r="K214" s="40">
        <v>556.63630000000001</v>
      </c>
      <c r="BK214" s="405">
        <f t="shared" si="19"/>
        <v>40560</v>
      </c>
      <c r="BL214">
        <f t="shared" si="17"/>
        <v>3</v>
      </c>
      <c r="BM214" s="8">
        <v>470.09</v>
      </c>
      <c r="BN214" s="8">
        <v>634.89</v>
      </c>
      <c r="BO214" s="41">
        <v>470.8184</v>
      </c>
      <c r="BP214" s="8">
        <v>425.79599999999999</v>
      </c>
      <c r="BQ214" s="8">
        <v>592</v>
      </c>
      <c r="BR214" s="8">
        <v>324.79000000000002</v>
      </c>
      <c r="BS214" s="8">
        <v>448.79</v>
      </c>
      <c r="BT214" s="145">
        <v>190.04400000000001</v>
      </c>
      <c r="BU214" s="145">
        <f>+'[2]Uruguay 2'!T478</f>
        <v>478.78305675532323</v>
      </c>
      <c r="BV214" s="168">
        <v>323.86265712332352</v>
      </c>
      <c r="BW214" s="168">
        <f>+'[3]AUS Lamb'!AI17</f>
        <v>443.79391631876348</v>
      </c>
      <c r="BX214" s="182"/>
      <c r="BY214" s="182"/>
    </row>
    <row r="215" spans="1:77">
      <c r="B215" s="405">
        <f t="shared" si="18"/>
        <v>40567</v>
      </c>
      <c r="C215">
        <f t="shared" si="20"/>
        <v>4</v>
      </c>
      <c r="D215" s="40">
        <v>456.00130000000001</v>
      </c>
      <c r="E215" s="40">
        <v>478.01238558607258</v>
      </c>
      <c r="F215" s="40">
        <v>531.12080000000003</v>
      </c>
      <c r="H215">
        <v>4</v>
      </c>
      <c r="I215" s="40">
        <v>439.01310000000001</v>
      </c>
      <c r="J215" s="40">
        <v>477.42611988485896</v>
      </c>
      <c r="K215" s="40">
        <v>553.26740000000007</v>
      </c>
      <c r="BK215" s="405">
        <f t="shared" si="19"/>
        <v>40567</v>
      </c>
      <c r="BL215">
        <f t="shared" si="17"/>
        <v>4</v>
      </c>
      <c r="BM215" s="8">
        <v>461.03</v>
      </c>
      <c r="BN215" s="8">
        <v>631.01</v>
      </c>
      <c r="BO215" s="41">
        <v>455.87690000000003</v>
      </c>
      <c r="BP215" s="8">
        <v>424.56540000000001</v>
      </c>
      <c r="BQ215" s="8">
        <v>588</v>
      </c>
      <c r="BR215" s="8">
        <v>324.79000000000002</v>
      </c>
      <c r="BS215" s="8">
        <v>447.13</v>
      </c>
      <c r="BT215" s="145">
        <v>185.31180000000001</v>
      </c>
      <c r="BU215" s="145">
        <f>+'[2]Uruguay 2'!T479</f>
        <v>468.13669773433355</v>
      </c>
      <c r="BV215" s="168">
        <v>320.07991445776349</v>
      </c>
      <c r="BW215" s="168">
        <f>+'[3]AUS Lamb'!AI18</f>
        <v>447.7841525084047</v>
      </c>
      <c r="BX215" s="182"/>
      <c r="BY215" s="182"/>
    </row>
    <row r="216" spans="1:77">
      <c r="B216" s="405">
        <f t="shared" si="18"/>
        <v>40574</v>
      </c>
      <c r="C216">
        <f t="shared" si="20"/>
        <v>5</v>
      </c>
      <c r="D216" s="40">
        <v>458.65790000000004</v>
      </c>
      <c r="E216" s="40">
        <v>478.77635642301033</v>
      </c>
      <c r="F216" s="40">
        <v>525.7921</v>
      </c>
      <c r="H216">
        <v>5</v>
      </c>
      <c r="I216" s="40">
        <v>443.2124</v>
      </c>
      <c r="J216" s="40">
        <v>478.33493020149695</v>
      </c>
      <c r="K216" s="40">
        <v>546.51240000000007</v>
      </c>
      <c r="BK216" s="405">
        <f t="shared" si="19"/>
        <v>40574</v>
      </c>
      <c r="BL216">
        <f t="shared" si="17"/>
        <v>5</v>
      </c>
      <c r="BM216" s="8">
        <v>472.15</v>
      </c>
      <c r="BN216" s="8">
        <v>618.79</v>
      </c>
      <c r="BO216" s="41">
        <v>458.83700000000005</v>
      </c>
      <c r="BP216" s="8">
        <v>350.44200000000001</v>
      </c>
      <c r="BQ216" s="8">
        <v>584</v>
      </c>
      <c r="BR216" s="8">
        <v>324.79000000000002</v>
      </c>
      <c r="BS216" s="8">
        <v>448.53</v>
      </c>
      <c r="BT216" s="145">
        <v>211.24350000000001</v>
      </c>
      <c r="BU216" s="145">
        <f>+'[2]Uruguay 2'!T480</f>
        <v>472.00121239675684</v>
      </c>
      <c r="BV216" s="168">
        <v>321.26288652514717</v>
      </c>
      <c r="BW216" s="168">
        <f>+'[3]AUS Lamb'!AI19</f>
        <v>454.28072218986597</v>
      </c>
      <c r="BX216" s="182"/>
      <c r="BY216" s="182"/>
    </row>
    <row r="217" spans="1:77">
      <c r="B217" s="405">
        <f t="shared" si="18"/>
        <v>40581</v>
      </c>
      <c r="C217">
        <f t="shared" si="20"/>
        <v>6</v>
      </c>
      <c r="D217" s="40">
        <v>461.83770000000004</v>
      </c>
      <c r="E217" s="40">
        <v>482.21018792171282</v>
      </c>
      <c r="F217" s="40">
        <v>527.34400000000005</v>
      </c>
      <c r="H217">
        <v>6</v>
      </c>
      <c r="I217" s="40">
        <v>446.20730000000003</v>
      </c>
      <c r="J217" s="40">
        <v>481.7748586989062</v>
      </c>
      <c r="K217" s="40">
        <v>548.11860000000001</v>
      </c>
      <c r="BK217" s="405">
        <f t="shared" si="19"/>
        <v>40581</v>
      </c>
      <c r="BL217">
        <f t="shared" si="17"/>
        <v>6</v>
      </c>
      <c r="BM217" s="8">
        <v>473.9</v>
      </c>
      <c r="BN217" s="8">
        <v>623.85</v>
      </c>
      <c r="BO217" s="41">
        <v>462.43780000000004</v>
      </c>
      <c r="BP217" s="8">
        <v>355.44330000000002</v>
      </c>
      <c r="BQ217" s="8">
        <v>580</v>
      </c>
      <c r="BR217" s="8">
        <v>324.79000000000002</v>
      </c>
      <c r="BS217" s="8">
        <v>448.53</v>
      </c>
      <c r="BT217" s="145">
        <v>211.2988</v>
      </c>
      <c r="BU217" s="145">
        <f>+'[2]Uruguay 2'!T481</f>
        <v>462.01034737620103</v>
      </c>
      <c r="BV217" s="168">
        <v>328.08269320754528</v>
      </c>
      <c r="BW217" s="168">
        <f>+'[3]AUS Lamb'!AI20</f>
        <v>447.64830279548653</v>
      </c>
      <c r="BX217" s="182"/>
      <c r="BY217" s="182"/>
    </row>
    <row r="218" spans="1:77">
      <c r="B218" s="405">
        <f t="shared" si="18"/>
        <v>40588</v>
      </c>
      <c r="C218">
        <f t="shared" si="20"/>
        <v>7</v>
      </c>
      <c r="D218" s="40">
        <v>469.7099</v>
      </c>
      <c r="E218" s="40">
        <v>488.76519495025951</v>
      </c>
      <c r="F218" s="40">
        <v>534.52970000000005</v>
      </c>
      <c r="H218">
        <v>7</v>
      </c>
      <c r="I218" s="40">
        <v>455.03630000000004</v>
      </c>
      <c r="J218" s="40">
        <v>488.29595937823842</v>
      </c>
      <c r="K218" s="40">
        <v>558.73760000000004</v>
      </c>
      <c r="BK218" s="405">
        <f t="shared" si="19"/>
        <v>40588</v>
      </c>
      <c r="BL218">
        <f t="shared" si="17"/>
        <v>7</v>
      </c>
      <c r="BM218" s="8">
        <v>480.25</v>
      </c>
      <c r="BN218" s="8">
        <v>641.27</v>
      </c>
      <c r="BO218" s="41">
        <v>473.54670000000004</v>
      </c>
      <c r="BP218" s="8">
        <v>363.685</v>
      </c>
      <c r="BQ218" s="8">
        <v>581</v>
      </c>
      <c r="BR218" s="8">
        <v>324.79000000000002</v>
      </c>
      <c r="BS218" s="8">
        <v>459.26</v>
      </c>
      <c r="BT218" s="145">
        <v>235.37090000000001</v>
      </c>
      <c r="BU218" s="145">
        <f>+'[2]Uruguay 2'!T482</f>
        <v>469.84478935698445</v>
      </c>
      <c r="BV218" s="168">
        <v>324.83735777712332</v>
      </c>
      <c r="BW218" s="168">
        <f>+'[3]AUS Lamb'!AI21</f>
        <v>452.45042700936199</v>
      </c>
      <c r="BX218" s="182"/>
      <c r="BY218" s="182"/>
    </row>
    <row r="219" spans="1:77">
      <c r="B219" s="405">
        <f t="shared" si="18"/>
        <v>40595</v>
      </c>
      <c r="C219">
        <f t="shared" si="20"/>
        <v>8</v>
      </c>
      <c r="D219" s="40">
        <v>481.61660000000001</v>
      </c>
      <c r="E219" s="40">
        <v>491.92088087153985</v>
      </c>
      <c r="F219" s="40">
        <v>539.12310000000002</v>
      </c>
      <c r="H219">
        <v>8</v>
      </c>
      <c r="I219" s="40">
        <v>473.58190000000002</v>
      </c>
      <c r="J219" s="40">
        <v>491.55208769142195</v>
      </c>
      <c r="K219" s="40">
        <v>561.8365</v>
      </c>
      <c r="BK219" s="405">
        <f t="shared" si="19"/>
        <v>40595</v>
      </c>
      <c r="BL219">
        <f t="shared" si="17"/>
        <v>8</v>
      </c>
      <c r="BM219" s="8">
        <v>481.62</v>
      </c>
      <c r="BN219" s="8">
        <v>639.34</v>
      </c>
      <c r="BO219" s="41">
        <v>476.16130000000004</v>
      </c>
      <c r="BP219" s="8">
        <v>361.899</v>
      </c>
      <c r="BQ219" s="8">
        <v>581</v>
      </c>
      <c r="BR219" s="8">
        <v>324.79000000000002</v>
      </c>
      <c r="BS219" s="8">
        <v>459.26</v>
      </c>
      <c r="BT219" s="145">
        <v>354.89640000000003</v>
      </c>
      <c r="BU219" s="145">
        <f>+'[2]Uruguay 2'!T483</f>
        <v>469.2535107169254</v>
      </c>
      <c r="BV219" s="168">
        <v>318.99007604723414</v>
      </c>
      <c r="BW219" s="168">
        <f>+'[3]AUS Lamb'!AI22</f>
        <v>475.85763703328706</v>
      </c>
      <c r="BX219" s="182"/>
      <c r="BY219" s="182"/>
    </row>
    <row r="220" spans="1:77">
      <c r="B220" s="405">
        <f t="shared" si="18"/>
        <v>40602</v>
      </c>
      <c r="C220">
        <f t="shared" si="20"/>
        <v>9</v>
      </c>
      <c r="D220" s="40">
        <v>478.80580000000003</v>
      </c>
      <c r="E220" s="40">
        <v>498.41185120025955</v>
      </c>
      <c r="F220" s="40">
        <v>538.68450000000007</v>
      </c>
      <c r="H220">
        <v>9</v>
      </c>
      <c r="I220" s="40">
        <v>463.52530000000002</v>
      </c>
      <c r="J220" s="40">
        <v>497.71863092688545</v>
      </c>
      <c r="K220" s="40">
        <v>565.7355</v>
      </c>
      <c r="BK220" s="405">
        <f t="shared" si="19"/>
        <v>40602</v>
      </c>
      <c r="BL220">
        <f t="shared" si="17"/>
        <v>9</v>
      </c>
      <c r="BM220" s="8">
        <v>482.73</v>
      </c>
      <c r="BN220" s="8">
        <v>652.48</v>
      </c>
      <c r="BO220" s="41">
        <v>484.93450000000001</v>
      </c>
      <c r="BP220" s="8">
        <v>363.07100000000003</v>
      </c>
      <c r="BQ220" s="8">
        <v>583</v>
      </c>
      <c r="BR220" s="8">
        <v>324.79000000000002</v>
      </c>
      <c r="BS220" s="8">
        <v>459.26</v>
      </c>
      <c r="BT220" s="145">
        <v>237.69340000000003</v>
      </c>
      <c r="BU220" s="145">
        <f>+'[2]Uruguay 2'!T484</f>
        <v>463.00813008130086</v>
      </c>
      <c r="BV220" s="168">
        <v>316.36455083488005</v>
      </c>
      <c r="BW220" s="168">
        <f>+'[3]AUS Lamb'!AI23</f>
        <v>484.01678022916508</v>
      </c>
      <c r="BX220" s="182"/>
      <c r="BY220" s="182"/>
    </row>
    <row r="221" spans="1:77">
      <c r="B221" s="405">
        <f t="shared" si="18"/>
        <v>40609</v>
      </c>
      <c r="C221">
        <f t="shared" si="20"/>
        <v>10</v>
      </c>
      <c r="D221" s="40">
        <v>488.23270000000002</v>
      </c>
      <c r="E221" s="40">
        <v>508.83364234429069</v>
      </c>
      <c r="F221" s="40">
        <v>540.58120000000008</v>
      </c>
      <c r="H221">
        <v>10</v>
      </c>
      <c r="I221" s="40">
        <v>472.07260000000002</v>
      </c>
      <c r="J221" s="40">
        <v>507.98530252158901</v>
      </c>
      <c r="K221" s="40">
        <v>567.34480000000008</v>
      </c>
      <c r="BK221" s="405">
        <f t="shared" si="19"/>
        <v>40609</v>
      </c>
      <c r="BL221">
        <f t="shared" si="17"/>
        <v>10</v>
      </c>
      <c r="BM221" s="8">
        <v>482.15</v>
      </c>
      <c r="BN221" s="8">
        <v>654.35</v>
      </c>
      <c r="BO221" s="41">
        <v>498.23140000000001</v>
      </c>
      <c r="BP221" s="8">
        <v>390.25460000000004</v>
      </c>
      <c r="BQ221" s="8">
        <v>590</v>
      </c>
      <c r="BR221" s="8">
        <v>324.79000000000002</v>
      </c>
      <c r="BS221" s="8">
        <v>463.85</v>
      </c>
      <c r="BT221" s="145">
        <v>234.88490000000002</v>
      </c>
      <c r="BU221" s="145">
        <f>+'[2]Uruguay 2'!T485</f>
        <v>479.64138961524094</v>
      </c>
      <c r="BV221" s="168">
        <v>312.92237877347179</v>
      </c>
      <c r="BW221" s="168">
        <f>+'[3]AUS Lamb'!AI24</f>
        <v>473.21049882686282</v>
      </c>
      <c r="BX221" s="182"/>
      <c r="BY221" s="182"/>
    </row>
    <row r="222" spans="1:77">
      <c r="B222" s="405">
        <f t="shared" si="18"/>
        <v>40616</v>
      </c>
      <c r="C222">
        <f t="shared" si="20"/>
        <v>11</v>
      </c>
      <c r="D222" s="40">
        <v>501.06350000000003</v>
      </c>
      <c r="E222" s="40">
        <v>522.83573094723181</v>
      </c>
      <c r="F222" s="40">
        <v>543.84670000000006</v>
      </c>
      <c r="H222">
        <v>11</v>
      </c>
      <c r="I222" s="40">
        <v>483.64020000000005</v>
      </c>
      <c r="J222" s="40">
        <v>521.54252276338514</v>
      </c>
      <c r="K222" s="40">
        <v>569.5548</v>
      </c>
      <c r="BK222" s="405">
        <f t="shared" si="19"/>
        <v>40616</v>
      </c>
      <c r="BL222">
        <f t="shared" si="17"/>
        <v>11</v>
      </c>
      <c r="BM222" s="8">
        <v>481.17</v>
      </c>
      <c r="BN222" s="8">
        <v>653.78</v>
      </c>
      <c r="BO222" s="41">
        <v>517.56910000000005</v>
      </c>
      <c r="BP222" s="8">
        <v>405.66669999999999</v>
      </c>
      <c r="BQ222" s="8">
        <v>597</v>
      </c>
      <c r="BR222" s="8">
        <v>324.79000000000002</v>
      </c>
      <c r="BS222" s="8">
        <v>468.45</v>
      </c>
      <c r="BT222" s="145">
        <v>233.31180000000001</v>
      </c>
      <c r="BU222" s="145">
        <f>+'[2]Uruguay 2'!T486</f>
        <v>475.83115427717593</v>
      </c>
      <c r="BV222" s="168">
        <v>307.71216852016971</v>
      </c>
      <c r="BW222" s="168">
        <f>+'[3]AUS Lamb'!AI25</f>
        <v>463.04259628999824</v>
      </c>
      <c r="BX222" s="182"/>
      <c r="BY222" s="182"/>
    </row>
    <row r="223" spans="1:77">
      <c r="B223" s="405">
        <f t="shared" si="18"/>
        <v>40623</v>
      </c>
      <c r="C223">
        <f t="shared" si="20"/>
        <v>12</v>
      </c>
      <c r="D223" s="40">
        <v>508.983</v>
      </c>
      <c r="E223" s="40">
        <v>531.03086461937721</v>
      </c>
      <c r="F223" s="40">
        <v>541.0607</v>
      </c>
      <c r="H223">
        <v>12</v>
      </c>
      <c r="I223" s="40">
        <v>490.93170000000003</v>
      </c>
      <c r="J223" s="40">
        <v>529.25226717328735</v>
      </c>
      <c r="K223" s="40">
        <v>567.57050000000004</v>
      </c>
      <c r="BK223" s="405">
        <f t="shared" si="19"/>
        <v>40623</v>
      </c>
      <c r="BL223">
        <f t="shared" si="17"/>
        <v>12</v>
      </c>
      <c r="BM223" s="8">
        <v>477.63</v>
      </c>
      <c r="BN223" s="8">
        <v>651.52</v>
      </c>
      <c r="BO223" s="41">
        <v>526.46780000000001</v>
      </c>
      <c r="BP223" s="8">
        <v>389.00300000000004</v>
      </c>
      <c r="BQ223" s="8">
        <v>605</v>
      </c>
      <c r="BR223" s="8">
        <v>324.79000000000002</v>
      </c>
      <c r="BS223" s="8">
        <v>468.45</v>
      </c>
      <c r="BT223" s="145">
        <v>237.84100000000001</v>
      </c>
      <c r="BU223" s="145">
        <f>+'[2]Uruguay 2'!T487</f>
        <v>483.78782218901756</v>
      </c>
      <c r="BV223" s="168">
        <v>316.98387805558019</v>
      </c>
      <c r="BW223" s="168">
        <f>+'[3]AUS Lamb'!AI26</f>
        <v>447.80225052616765</v>
      </c>
      <c r="BX223" s="182"/>
      <c r="BY223" s="182"/>
    </row>
    <row r="224" spans="1:77">
      <c r="B224" s="405">
        <f t="shared" si="18"/>
        <v>40630</v>
      </c>
      <c r="C224">
        <f t="shared" si="20"/>
        <v>13</v>
      </c>
      <c r="D224" s="40">
        <v>514.13880000000006</v>
      </c>
      <c r="E224" s="40">
        <v>536.29783646193766</v>
      </c>
      <c r="F224" s="40">
        <v>542.33950000000004</v>
      </c>
      <c r="H224">
        <v>13</v>
      </c>
      <c r="I224" s="40">
        <v>495.97430000000003</v>
      </c>
      <c r="J224" s="40">
        <v>534.48471067357514</v>
      </c>
      <c r="K224" s="40">
        <v>567.61800000000005</v>
      </c>
      <c r="BK224" s="405">
        <f t="shared" si="19"/>
        <v>40630</v>
      </c>
      <c r="BL224">
        <f t="shared" si="17"/>
        <v>13</v>
      </c>
      <c r="BM224" s="8">
        <v>475.94</v>
      </c>
      <c r="BN224" s="8">
        <v>650.99</v>
      </c>
      <c r="BO224" s="41">
        <v>530.61630000000002</v>
      </c>
      <c r="BP224" s="8">
        <v>415.35290000000003</v>
      </c>
      <c r="BQ224" s="8">
        <v>608</v>
      </c>
      <c r="BR224" s="8">
        <v>324.79000000000002</v>
      </c>
      <c r="BS224" s="8">
        <v>465.52</v>
      </c>
      <c r="BT224" s="145">
        <v>241.62970000000001</v>
      </c>
      <c r="BU224" s="145">
        <f>+'[2]Uruguay 2'!T488</f>
        <v>479.52932387000374</v>
      </c>
      <c r="BV224" s="168">
        <v>324.18596434518196</v>
      </c>
      <c r="BW224" s="168">
        <f>+'[3]AUS Lamb'!AI27</f>
        <v>450.09745557298589</v>
      </c>
      <c r="BX224" s="182"/>
      <c r="BY224" s="182"/>
    </row>
    <row r="225" spans="1:77">
      <c r="B225" s="405">
        <f t="shared" si="18"/>
        <v>40637</v>
      </c>
      <c r="C225">
        <f t="shared" si="20"/>
        <v>14</v>
      </c>
      <c r="D225" s="40">
        <v>528.78050000000007</v>
      </c>
      <c r="E225" s="40">
        <v>552.03201214316596</v>
      </c>
      <c r="F225" s="40">
        <v>559.0942</v>
      </c>
      <c r="H225">
        <v>14</v>
      </c>
      <c r="I225" s="40">
        <v>509.43120000000005</v>
      </c>
      <c r="J225" s="40">
        <v>549.79642475532546</v>
      </c>
      <c r="K225" s="40">
        <v>578.73070000000007</v>
      </c>
      <c r="BK225" s="405">
        <f t="shared" si="19"/>
        <v>40637</v>
      </c>
      <c r="BL225">
        <f t="shared" ref="BL225:BL288" si="21">+BL224+1</f>
        <v>14</v>
      </c>
      <c r="BM225" s="8">
        <v>475.55</v>
      </c>
      <c r="BN225" s="8">
        <v>634.86</v>
      </c>
      <c r="BO225" s="41">
        <v>550.9846</v>
      </c>
      <c r="BP225" s="8">
        <v>413.05350000000004</v>
      </c>
      <c r="BQ225" s="8">
        <v>614</v>
      </c>
      <c r="BR225" s="8">
        <v>552.91</v>
      </c>
      <c r="BS225" s="8">
        <v>519.16</v>
      </c>
      <c r="BT225" s="145">
        <v>242.83630000000002</v>
      </c>
      <c r="BU225" s="145">
        <f>+'[2]Uruguay 2'!T489</f>
        <v>459.39572586588059</v>
      </c>
      <c r="BV225" s="168">
        <v>338.08632570220328</v>
      </c>
      <c r="BW225" s="168">
        <f>+'[3]AUS Lamb'!AI28</f>
        <v>458.90401464407216</v>
      </c>
      <c r="BX225" s="182"/>
      <c r="BY225" s="182"/>
    </row>
    <row r="226" spans="1:77">
      <c r="B226" s="405">
        <f t="shared" si="18"/>
        <v>40644</v>
      </c>
      <c r="C226">
        <f t="shared" si="20"/>
        <v>15</v>
      </c>
      <c r="D226" s="40">
        <v>556.22739999999999</v>
      </c>
      <c r="E226" s="40">
        <v>581.65382413494808</v>
      </c>
      <c r="F226" s="40">
        <v>590.56920000000002</v>
      </c>
      <c r="H226">
        <v>15</v>
      </c>
      <c r="I226" s="40">
        <v>534.16179999999997</v>
      </c>
      <c r="J226" s="40">
        <v>578.16555801957395</v>
      </c>
      <c r="K226" s="40">
        <v>604.51949999999999</v>
      </c>
      <c r="BK226" s="405">
        <f t="shared" si="19"/>
        <v>40644</v>
      </c>
      <c r="BL226">
        <f t="shared" si="21"/>
        <v>15</v>
      </c>
      <c r="BM226" s="8">
        <v>475.55</v>
      </c>
      <c r="BN226" s="8">
        <v>634.86</v>
      </c>
      <c r="BO226" s="41">
        <v>593.58270000000005</v>
      </c>
      <c r="BP226" s="8">
        <v>420.23690000000005</v>
      </c>
      <c r="BQ226" s="8">
        <v>626</v>
      </c>
      <c r="BR226" s="8">
        <v>514.1</v>
      </c>
      <c r="BS226" s="8">
        <v>556.14</v>
      </c>
      <c r="BT226" s="145">
        <v>243.5359</v>
      </c>
      <c r="BU226" s="145">
        <f>+'[2]Uruguay 2'!T490</f>
        <v>467.79661016949154</v>
      </c>
      <c r="BV226" s="168">
        <v>340.57323320980788</v>
      </c>
      <c r="BW226" s="168">
        <f>+'[3]AUS Lamb'!AI29</f>
        <v>454.95805695665922</v>
      </c>
      <c r="BX226" s="182"/>
      <c r="BY226" s="182"/>
    </row>
    <row r="227" spans="1:77">
      <c r="B227" s="405">
        <f t="shared" si="18"/>
        <v>40651</v>
      </c>
      <c r="C227">
        <f t="shared" si="20"/>
        <v>16</v>
      </c>
      <c r="D227" s="40">
        <v>559.21490000000006</v>
      </c>
      <c r="E227" s="40">
        <v>584.80042990916957</v>
      </c>
      <c r="F227" s="40">
        <v>610.95680000000004</v>
      </c>
      <c r="H227">
        <v>16</v>
      </c>
      <c r="I227" s="40">
        <v>537.38470000000007</v>
      </c>
      <c r="J227" s="40">
        <v>581.72039571675316</v>
      </c>
      <c r="K227" s="40">
        <v>623.73090000000002</v>
      </c>
      <c r="BK227" s="405">
        <f t="shared" si="19"/>
        <v>40651</v>
      </c>
      <c r="BL227">
        <f t="shared" si="21"/>
        <v>16</v>
      </c>
      <c r="BM227" s="8">
        <v>482.75</v>
      </c>
      <c r="BN227" s="8">
        <v>651.24</v>
      </c>
      <c r="BO227" s="8">
        <v>593.74740000000008</v>
      </c>
      <c r="BP227" s="8">
        <v>424.77839999999998</v>
      </c>
      <c r="BQ227" s="8">
        <v>629</v>
      </c>
      <c r="BR227" s="8">
        <v>515.99</v>
      </c>
      <c r="BS227" s="8">
        <v>572.29</v>
      </c>
      <c r="BT227" s="145">
        <v>244.56710000000001</v>
      </c>
      <c r="BU227" s="145">
        <f>+'[2]Uruguay 2'!T491</f>
        <v>470.08106116433305</v>
      </c>
      <c r="BV227" s="168">
        <v>348.64664586798028</v>
      </c>
      <c r="BW227" s="168">
        <f>+'[3]AUS Lamb'!AI30</f>
        <v>449.14244366974856</v>
      </c>
      <c r="BX227" s="182"/>
      <c r="BY227" s="182"/>
    </row>
    <row r="228" spans="1:77">
      <c r="B228" s="405">
        <f t="shared" si="18"/>
        <v>40658</v>
      </c>
      <c r="C228">
        <f t="shared" si="20"/>
        <v>17</v>
      </c>
      <c r="D228" s="40">
        <v>555.9461</v>
      </c>
      <c r="E228" s="40">
        <v>581.0210082936851</v>
      </c>
      <c r="F228" s="40">
        <v>584.51960000000008</v>
      </c>
      <c r="H228">
        <v>17</v>
      </c>
      <c r="I228" s="40">
        <v>534.18240000000003</v>
      </c>
      <c r="J228" s="40">
        <v>577.5773798042602</v>
      </c>
      <c r="K228" s="40">
        <v>597.49580000000003</v>
      </c>
      <c r="BK228" s="405">
        <f t="shared" si="19"/>
        <v>40658</v>
      </c>
      <c r="BL228">
        <f t="shared" si="21"/>
        <v>17</v>
      </c>
      <c r="BM228" s="8">
        <v>472.08</v>
      </c>
      <c r="BN228" s="8">
        <v>624.70000000000005</v>
      </c>
      <c r="BO228" s="8">
        <v>588.59249999999997</v>
      </c>
      <c r="BP228" s="8">
        <v>402.26680000000005</v>
      </c>
      <c r="BQ228" s="8">
        <v>633</v>
      </c>
      <c r="BR228" s="8">
        <v>515.99</v>
      </c>
      <c r="BS228" s="8">
        <v>555.14</v>
      </c>
      <c r="BT228" s="145">
        <v>247.57760000000002</v>
      </c>
      <c r="BU228" s="145">
        <f>+'[2]Uruguay 2'!T492</f>
        <v>460.83271923360354</v>
      </c>
      <c r="BV228" s="168">
        <v>347.66676666355204</v>
      </c>
      <c r="BW228" s="168">
        <f>+'[3]AUS Lamb'!AI31</f>
        <v>443.63811185855337</v>
      </c>
      <c r="BX228" s="182"/>
      <c r="BY228" s="182"/>
    </row>
    <row r="229" spans="1:77">
      <c r="B229" s="405">
        <f t="shared" si="18"/>
        <v>40665</v>
      </c>
      <c r="C229">
        <f t="shared" si="20"/>
        <v>18</v>
      </c>
      <c r="D229" s="40">
        <v>558.37470000000008</v>
      </c>
      <c r="E229" s="40">
        <v>583.97188515354674</v>
      </c>
      <c r="F229" s="40">
        <v>568.31510000000003</v>
      </c>
      <c r="H229">
        <v>18</v>
      </c>
      <c r="I229" s="40">
        <v>536.33479999999997</v>
      </c>
      <c r="J229" s="40">
        <v>580.66046643638458</v>
      </c>
      <c r="K229" s="40">
        <v>582.24880000000007</v>
      </c>
      <c r="BK229" s="405">
        <f t="shared" si="19"/>
        <v>40665</v>
      </c>
      <c r="BL229">
        <f t="shared" si="21"/>
        <v>18</v>
      </c>
      <c r="BM229" s="8">
        <v>470.92</v>
      </c>
      <c r="BN229" s="8">
        <v>620.59</v>
      </c>
      <c r="BO229" s="8">
        <v>590.36279999999999</v>
      </c>
      <c r="BP229" s="8">
        <v>402.0865</v>
      </c>
      <c r="BQ229" s="8">
        <v>633</v>
      </c>
      <c r="BR229" s="8">
        <v>515.99</v>
      </c>
      <c r="BS229" s="8">
        <v>513.16999999999996</v>
      </c>
      <c r="BT229" s="145">
        <v>243.58330000000001</v>
      </c>
      <c r="BU229" s="145">
        <f>+'[2]Uruguay 2'!T493</f>
        <v>451.42960550126679</v>
      </c>
      <c r="BV229" s="168">
        <v>350.77437490657258</v>
      </c>
      <c r="BW229" s="168">
        <f>+'[3]AUS Lamb'!AI32</f>
        <v>434.81016482990083</v>
      </c>
      <c r="BX229" s="182"/>
      <c r="BY229" s="182"/>
    </row>
    <row r="230" spans="1:77">
      <c r="B230" s="405">
        <f t="shared" si="18"/>
        <v>40672</v>
      </c>
      <c r="C230">
        <f t="shared" si="20"/>
        <v>19</v>
      </c>
      <c r="D230" s="40">
        <v>562.92899999999997</v>
      </c>
      <c r="E230" s="40">
        <v>588.70341121323531</v>
      </c>
      <c r="F230" s="40">
        <v>561.31470000000002</v>
      </c>
      <c r="H230">
        <v>19</v>
      </c>
      <c r="I230" s="40">
        <v>540.46130000000005</v>
      </c>
      <c r="J230" s="40">
        <v>585.05211352907315</v>
      </c>
      <c r="K230" s="40">
        <v>577.98289999999997</v>
      </c>
      <c r="BK230" s="405">
        <f t="shared" si="19"/>
        <v>40672</v>
      </c>
      <c r="BL230">
        <f t="shared" si="21"/>
        <v>19</v>
      </c>
      <c r="BM230" s="8">
        <v>471.11</v>
      </c>
      <c r="BN230" s="8">
        <v>622.27</v>
      </c>
      <c r="BO230" s="8">
        <v>600.93389999999999</v>
      </c>
      <c r="BP230" s="8">
        <v>413.80520000000001</v>
      </c>
      <c r="BQ230" s="8">
        <v>631</v>
      </c>
      <c r="BR230" s="8">
        <v>515.99</v>
      </c>
      <c r="BS230" s="8">
        <v>512.01</v>
      </c>
      <c r="BT230" s="145">
        <v>245.95840000000001</v>
      </c>
      <c r="BU230" s="145">
        <f>+'[2]Uruguay 2'!T494</f>
        <v>448.78754976474846</v>
      </c>
      <c r="BV230" s="168">
        <v>386.58164079607099</v>
      </c>
      <c r="BW230" s="168">
        <f>+'[3]AUS Lamb'!AI33</f>
        <v>409.78529156699994</v>
      </c>
      <c r="BX230" s="182"/>
      <c r="BY230" s="34"/>
    </row>
    <row r="231" spans="1:77">
      <c r="B231" s="405">
        <f t="shared" si="18"/>
        <v>40679</v>
      </c>
      <c r="C231">
        <f t="shared" si="20"/>
        <v>20</v>
      </c>
      <c r="D231" s="40">
        <v>577.29489999999998</v>
      </c>
      <c r="E231" s="40">
        <v>603.93487882785462</v>
      </c>
      <c r="F231" s="40">
        <v>559.58440000000007</v>
      </c>
      <c r="H231">
        <v>20</v>
      </c>
      <c r="I231" s="40">
        <v>553.09810000000004</v>
      </c>
      <c r="J231" s="40">
        <v>599.03887873344843</v>
      </c>
      <c r="K231" s="40">
        <v>579.13840000000005</v>
      </c>
      <c r="BK231" s="405">
        <f t="shared" si="19"/>
        <v>40679</v>
      </c>
      <c r="BL231">
        <f t="shared" si="21"/>
        <v>20</v>
      </c>
      <c r="BM231" s="8">
        <v>471.68</v>
      </c>
      <c r="BN231" s="8">
        <v>633.15</v>
      </c>
      <c r="BO231" s="8">
        <v>634.43169999999998</v>
      </c>
      <c r="BP231" s="8">
        <v>436.97810000000004</v>
      </c>
      <c r="BQ231" s="8">
        <v>624</v>
      </c>
      <c r="BR231" s="8">
        <v>460.89</v>
      </c>
      <c r="BS231" s="8">
        <v>501.03</v>
      </c>
      <c r="BT231" s="145">
        <v>249.67960000000002</v>
      </c>
      <c r="BU231" s="145">
        <f>+'[2]Uruguay 2'!T495</f>
        <v>465.3275425262396</v>
      </c>
      <c r="BV231" s="168">
        <v>368.63692478088279</v>
      </c>
      <c r="BW231" s="168">
        <f>+'[3]AUS Lamb'!AI34</f>
        <v>423.34025935948466</v>
      </c>
      <c r="BX231" s="182"/>
      <c r="BY231" s="34"/>
    </row>
    <row r="232" spans="1:77">
      <c r="B232" s="405">
        <f t="shared" si="18"/>
        <v>40686</v>
      </c>
      <c r="C232">
        <f t="shared" si="20"/>
        <v>21</v>
      </c>
      <c r="D232" s="40">
        <v>576.47130000000004</v>
      </c>
      <c r="E232" s="40">
        <v>603.18952245891012</v>
      </c>
      <c r="F232" s="40">
        <v>555.88459999999998</v>
      </c>
      <c r="H232">
        <v>21</v>
      </c>
      <c r="I232" s="40">
        <v>551.65539999999999</v>
      </c>
      <c r="J232" s="40">
        <v>597.64798404145085</v>
      </c>
      <c r="K232" s="40">
        <v>575.86249999999995</v>
      </c>
      <c r="BK232" s="405">
        <f t="shared" si="19"/>
        <v>40686</v>
      </c>
      <c r="BL232">
        <f t="shared" si="21"/>
        <v>21</v>
      </c>
      <c r="BM232" s="8">
        <v>472.26</v>
      </c>
      <c r="BN232" s="8">
        <v>630.76</v>
      </c>
      <c r="BO232" s="8">
        <v>639.67780000000005</v>
      </c>
      <c r="BP232" s="8">
        <v>391.02570000000003</v>
      </c>
      <c r="BQ232" s="8">
        <v>624</v>
      </c>
      <c r="BR232" s="8">
        <v>460.89</v>
      </c>
      <c r="BS232" s="8">
        <v>501.59</v>
      </c>
      <c r="BT232" s="145">
        <v>247.89440000000002</v>
      </c>
      <c r="BU232" s="145">
        <f>+'[2]Uruguay 2'!T496</f>
        <v>470.03257328990236</v>
      </c>
      <c r="BV232" s="168">
        <v>377.22235016898429</v>
      </c>
      <c r="BW232" s="168">
        <f>+'[3]AUS Lamb'!AI35</f>
        <v>448.19601105550163</v>
      </c>
      <c r="BX232" s="182"/>
      <c r="BY232" s="34"/>
    </row>
    <row r="233" spans="1:77">
      <c r="B233" s="405">
        <f t="shared" si="18"/>
        <v>40693</v>
      </c>
      <c r="C233">
        <f t="shared" si="20"/>
        <v>22</v>
      </c>
      <c r="D233" s="40">
        <v>533.11990000000003</v>
      </c>
      <c r="E233" s="40">
        <v>556.7839195826125</v>
      </c>
      <c r="F233" s="40">
        <v>556.73820000000001</v>
      </c>
      <c r="H233">
        <v>22</v>
      </c>
      <c r="I233" s="40">
        <v>512.48480000000006</v>
      </c>
      <c r="J233" s="40">
        <v>553.42340713874489</v>
      </c>
      <c r="K233" s="40">
        <v>577.35800000000006</v>
      </c>
      <c r="BK233" s="405">
        <f t="shared" si="19"/>
        <v>40693</v>
      </c>
      <c r="BL233">
        <f t="shared" si="21"/>
        <v>22</v>
      </c>
      <c r="BM233" s="8">
        <v>473.22</v>
      </c>
      <c r="BN233" s="8">
        <v>634.55999999999995</v>
      </c>
      <c r="BO233" s="8">
        <v>559.87940000000003</v>
      </c>
      <c r="BP233" s="8">
        <v>405.8981</v>
      </c>
      <c r="BQ233" s="8">
        <v>612</v>
      </c>
      <c r="BR233" s="8">
        <v>460.89</v>
      </c>
      <c r="BS233" s="8">
        <v>499.65</v>
      </c>
      <c r="BT233" s="145">
        <v>242.10310000000001</v>
      </c>
      <c r="BU233" s="145">
        <f>+'[2]Uruguay 2'!T497</f>
        <v>460.26058631921825</v>
      </c>
      <c r="BV233" s="168">
        <v>377.27735104778151</v>
      </c>
      <c r="BW233" s="168">
        <f>+'[3]AUS Lamb'!AI36</f>
        <v>431.23907864572965</v>
      </c>
      <c r="BX233" s="182"/>
      <c r="BY233" s="34"/>
    </row>
    <row r="234" spans="1:77">
      <c r="B234" s="405">
        <f t="shared" si="18"/>
        <v>40700</v>
      </c>
      <c r="C234">
        <f t="shared" si="20"/>
        <v>23</v>
      </c>
      <c r="D234" s="40">
        <v>517.53960000000006</v>
      </c>
      <c r="E234" s="40">
        <v>540.04498511029408</v>
      </c>
      <c r="F234" s="40">
        <v>560.71249999999998</v>
      </c>
      <c r="H234">
        <v>23</v>
      </c>
      <c r="I234" s="40">
        <v>498.31530000000004</v>
      </c>
      <c r="J234" s="40">
        <v>537.31009621185956</v>
      </c>
      <c r="K234" s="40">
        <v>581.06470000000002</v>
      </c>
      <c r="BK234" s="405">
        <f t="shared" si="19"/>
        <v>40700</v>
      </c>
      <c r="BL234">
        <f t="shared" si="21"/>
        <v>23</v>
      </c>
      <c r="BM234" s="8">
        <v>477.67</v>
      </c>
      <c r="BN234" s="8">
        <v>634.37</v>
      </c>
      <c r="BO234" s="8">
        <v>533.81849999999997</v>
      </c>
      <c r="BP234" s="8">
        <v>397.62540000000001</v>
      </c>
      <c r="BQ234" s="8">
        <v>612</v>
      </c>
      <c r="BR234" s="8">
        <v>460.89</v>
      </c>
      <c r="BS234" s="8">
        <v>514.05999999999995</v>
      </c>
      <c r="BT234" s="145">
        <v>240.77160000000001</v>
      </c>
      <c r="BU234" s="145">
        <f>+'[2]Uruguay 2'!T498</f>
        <v>481.55009451795843</v>
      </c>
      <c r="BV234" s="168">
        <v>374.59660452118385</v>
      </c>
      <c r="BW234" s="168">
        <f>+'[3]AUS Lamb'!AI37</f>
        <v>408.02488506680857</v>
      </c>
      <c r="BX234" s="34"/>
      <c r="BY234" s="34"/>
    </row>
    <row r="235" spans="1:77">
      <c r="B235" s="405">
        <f t="shared" si="18"/>
        <v>40707</v>
      </c>
      <c r="C235">
        <f t="shared" si="20"/>
        <v>24</v>
      </c>
      <c r="D235" s="40">
        <v>504.09430000000003</v>
      </c>
      <c r="E235" s="40">
        <v>524.80145196799299</v>
      </c>
      <c r="F235" s="40">
        <v>558.18979999999999</v>
      </c>
      <c r="H235">
        <v>24</v>
      </c>
      <c r="I235" s="40">
        <v>486.67880000000002</v>
      </c>
      <c r="J235" s="40">
        <v>522.59924006908466</v>
      </c>
      <c r="K235" s="40">
        <v>577.97910000000002</v>
      </c>
      <c r="BK235" s="405">
        <f t="shared" si="19"/>
        <v>40707</v>
      </c>
      <c r="BL235">
        <f t="shared" si="21"/>
        <v>24</v>
      </c>
      <c r="BM235" s="8">
        <v>478.44</v>
      </c>
      <c r="BN235" s="8">
        <v>630.32000000000005</v>
      </c>
      <c r="BO235" s="8">
        <v>513.279</v>
      </c>
      <c r="BP235" s="8">
        <v>400.48680000000002</v>
      </c>
      <c r="BQ235" s="8">
        <v>609</v>
      </c>
      <c r="BR235" s="8">
        <v>460.89</v>
      </c>
      <c r="BS235" s="8">
        <v>511.91</v>
      </c>
      <c r="BT235" s="145">
        <v>249.4401</v>
      </c>
      <c r="BU235" s="145">
        <f>+'[2]Uruguay 2'!T499</f>
        <v>478.71455576559549</v>
      </c>
      <c r="BV235" s="168">
        <v>381.4983781355196</v>
      </c>
      <c r="BW235" s="168">
        <f>+'[3]AUS Lamb'!AI38</f>
        <v>401.39530564899917</v>
      </c>
      <c r="BX235" s="34"/>
      <c r="BY235" s="34"/>
    </row>
    <row r="236" spans="1:77">
      <c r="B236" s="405">
        <f t="shared" si="18"/>
        <v>40714</v>
      </c>
      <c r="C236">
        <f t="shared" si="20"/>
        <v>25</v>
      </c>
      <c r="D236" s="40">
        <v>486.47750000000002</v>
      </c>
      <c r="E236" s="40">
        <v>505.93195519031138</v>
      </c>
      <c r="F236" s="40">
        <v>565.3057</v>
      </c>
      <c r="H236">
        <v>25</v>
      </c>
      <c r="I236" s="40">
        <v>470.54520000000002</v>
      </c>
      <c r="J236" s="40">
        <v>504.35759774323549</v>
      </c>
      <c r="K236" s="40">
        <v>583.64010000000007</v>
      </c>
      <c r="BK236" s="405">
        <f t="shared" si="19"/>
        <v>40714</v>
      </c>
      <c r="BL236">
        <f t="shared" si="21"/>
        <v>25</v>
      </c>
      <c r="BM236" s="8">
        <v>479.02</v>
      </c>
      <c r="BN236" s="8">
        <v>632.33000000000004</v>
      </c>
      <c r="BO236" s="8">
        <v>485.21180000000004</v>
      </c>
      <c r="BP236" s="8">
        <v>369.15460000000002</v>
      </c>
      <c r="BQ236" s="8">
        <v>604</v>
      </c>
      <c r="BR236" s="8">
        <v>460.89</v>
      </c>
      <c r="BS236" s="8">
        <v>511.64</v>
      </c>
      <c r="BT236" s="145">
        <v>247.22880000000001</v>
      </c>
      <c r="BU236" s="145">
        <f>+'[2]Uruguay 2'!T500</f>
        <v>476.14366729678642</v>
      </c>
      <c r="BV236" s="168">
        <v>386.62416833161438</v>
      </c>
      <c r="BW236" s="168">
        <f>+'[3]AUS Lamb'!AI39</f>
        <v>388.92173116840979</v>
      </c>
      <c r="BX236" s="34"/>
    </row>
    <row r="237" spans="1:77">
      <c r="A237" s="42">
        <v>2011</v>
      </c>
      <c r="B237" s="405">
        <f t="shared" si="18"/>
        <v>40721</v>
      </c>
      <c r="C237">
        <f t="shared" si="20"/>
        <v>26</v>
      </c>
      <c r="D237" s="40">
        <v>473.43080000000003</v>
      </c>
      <c r="E237" s="40">
        <v>491.05611630622838</v>
      </c>
      <c r="F237" s="40">
        <v>571.05860000000007</v>
      </c>
      <c r="H237">
        <v>26</v>
      </c>
      <c r="I237" s="40">
        <v>459.51740000000001</v>
      </c>
      <c r="J237" s="40">
        <v>490.22958867012102</v>
      </c>
      <c r="K237" s="40">
        <v>590.36430000000007</v>
      </c>
      <c r="BK237" s="405">
        <f t="shared" si="19"/>
        <v>40721</v>
      </c>
      <c r="BL237">
        <f t="shared" si="21"/>
        <v>26</v>
      </c>
      <c r="BM237" s="8">
        <v>490.64</v>
      </c>
      <c r="BN237" s="8">
        <v>641.95000000000005</v>
      </c>
      <c r="BO237" s="8">
        <v>466.19460000000004</v>
      </c>
      <c r="BP237" s="8">
        <v>393.99040000000002</v>
      </c>
      <c r="BQ237" s="8">
        <v>597</v>
      </c>
      <c r="BR237" s="8">
        <v>460.89</v>
      </c>
      <c r="BS237" s="8">
        <v>511.64</v>
      </c>
      <c r="BT237" s="145">
        <v>256.67720000000003</v>
      </c>
      <c r="BU237" s="145">
        <f>+'[2]Uruguay 2'!T501</f>
        <v>483.85633270321364</v>
      </c>
      <c r="BV237" s="168">
        <v>392.5169208924811</v>
      </c>
      <c r="BW237" s="168">
        <f>+'[3]AUS Lamb'!AI40</f>
        <v>384.8063646972721</v>
      </c>
      <c r="BX237" s="34"/>
    </row>
    <row r="238" spans="1:77">
      <c r="B238" s="405">
        <f t="shared" si="18"/>
        <v>40728</v>
      </c>
      <c r="C238">
        <f t="shared" si="20"/>
        <v>27</v>
      </c>
      <c r="D238" s="40">
        <v>476.75110000000001</v>
      </c>
      <c r="E238" s="40">
        <v>494.38282271842559</v>
      </c>
      <c r="F238" s="40">
        <v>570.03830000000005</v>
      </c>
      <c r="H238">
        <v>27</v>
      </c>
      <c r="I238" s="40">
        <v>462.8141</v>
      </c>
      <c r="J238" s="40">
        <v>493.53466351180202</v>
      </c>
      <c r="K238" s="40">
        <v>589.37920000000008</v>
      </c>
      <c r="BK238" s="405">
        <f t="shared" si="19"/>
        <v>40728</v>
      </c>
      <c r="BL238">
        <f t="shared" si="21"/>
        <v>27</v>
      </c>
      <c r="BM238" s="8">
        <v>495.62</v>
      </c>
      <c r="BN238" s="8">
        <v>641.16</v>
      </c>
      <c r="BO238" s="8">
        <v>472.94920000000002</v>
      </c>
      <c r="BP238" s="8">
        <v>388.69050000000004</v>
      </c>
      <c r="BQ238" s="8">
        <v>595</v>
      </c>
      <c r="BR238" s="8">
        <v>460.89</v>
      </c>
      <c r="BS238" s="8">
        <v>511.64</v>
      </c>
      <c r="BT238" s="145">
        <v>259.91829999999999</v>
      </c>
      <c r="BU238" s="145">
        <f>+'[2]Uruguay 2'!T502</f>
        <v>477.80489665166652</v>
      </c>
      <c r="BV238" s="168">
        <v>404.01381958128013</v>
      </c>
      <c r="BW238" s="168">
        <f>+'[3]AUS Lamb'!AI41</f>
        <v>383.86906268455243</v>
      </c>
      <c r="BX238" s="34"/>
    </row>
    <row r="239" spans="1:77">
      <c r="B239" s="405">
        <f t="shared" si="18"/>
        <v>40735</v>
      </c>
      <c r="C239">
        <f t="shared" si="20"/>
        <v>28</v>
      </c>
      <c r="D239" s="40">
        <v>477.65140000000002</v>
      </c>
      <c r="E239" s="40">
        <v>495.60225668252599</v>
      </c>
      <c r="F239" s="40">
        <v>570.15710000000001</v>
      </c>
      <c r="H239">
        <v>28</v>
      </c>
      <c r="I239" s="40">
        <v>464.07210000000003</v>
      </c>
      <c r="J239" s="40">
        <v>495.44107548647105</v>
      </c>
      <c r="K239" s="40">
        <v>589.92590000000007</v>
      </c>
      <c r="BK239" s="405">
        <f t="shared" si="19"/>
        <v>40735</v>
      </c>
      <c r="BL239">
        <f t="shared" si="21"/>
        <v>28</v>
      </c>
      <c r="BM239" s="8">
        <v>498.18</v>
      </c>
      <c r="BN239" s="8">
        <v>642.75</v>
      </c>
      <c r="BO239" s="8">
        <v>477.4665</v>
      </c>
      <c r="BP239" s="8">
        <v>418.1739</v>
      </c>
      <c r="BQ239" s="8">
        <v>592</v>
      </c>
      <c r="BR239" s="8">
        <v>460.89</v>
      </c>
      <c r="BS239" s="8">
        <v>511.64</v>
      </c>
      <c r="BT239" s="145">
        <v>256.89370000000002</v>
      </c>
      <c r="BU239" s="145">
        <f>+'[2]Uruguay 2'!T503</f>
        <v>481.35153687743116</v>
      </c>
      <c r="BV239" s="168">
        <v>413.38004921584758</v>
      </c>
      <c r="BW239" s="168">
        <f>+'[3]AUS Lamb'!AI42</f>
        <v>379.39978655027755</v>
      </c>
      <c r="BX239" s="34"/>
    </row>
    <row r="240" spans="1:77">
      <c r="B240" s="405">
        <f t="shared" si="18"/>
        <v>40742</v>
      </c>
      <c r="C240">
        <f t="shared" si="20"/>
        <v>29</v>
      </c>
      <c r="D240" s="40">
        <v>473.11760000000004</v>
      </c>
      <c r="E240" s="40">
        <v>490.66095743944629</v>
      </c>
      <c r="F240" s="40">
        <v>590.03899999999999</v>
      </c>
      <c r="H240">
        <v>29</v>
      </c>
      <c r="I240" s="40">
        <v>460.19650000000001</v>
      </c>
      <c r="J240" s="40">
        <v>490.90622173862982</v>
      </c>
      <c r="K240" s="40">
        <v>605.27629999999999</v>
      </c>
      <c r="BK240" s="405">
        <f t="shared" si="19"/>
        <v>40742</v>
      </c>
      <c r="BL240">
        <f t="shared" si="21"/>
        <v>29</v>
      </c>
      <c r="BM240" s="8">
        <v>499.93</v>
      </c>
      <c r="BN240" s="8">
        <v>646.29999999999995</v>
      </c>
      <c r="BO240" s="8">
        <v>470.72890000000001</v>
      </c>
      <c r="BP240" s="8">
        <v>391.64350000000002</v>
      </c>
      <c r="BQ240" s="8">
        <v>592</v>
      </c>
      <c r="BR240" s="8">
        <v>460.89</v>
      </c>
      <c r="BS240" s="8">
        <v>511.64</v>
      </c>
      <c r="BT240" s="8">
        <v>257.37200000000001</v>
      </c>
      <c r="BU240" s="145">
        <f>+'[2]Uruguay 2'!T504</f>
        <v>488.78804057661495</v>
      </c>
      <c r="BV240" s="168">
        <v>416.01935856723537</v>
      </c>
      <c r="BW240" s="168">
        <f>+'[3]AUS Lamb'!AI43</f>
        <v>366.26627103855407</v>
      </c>
    </row>
    <row r="241" spans="2:75">
      <c r="B241" s="405">
        <f t="shared" si="18"/>
        <v>40749</v>
      </c>
      <c r="C241">
        <f t="shared" si="20"/>
        <v>30</v>
      </c>
      <c r="D241" s="40">
        <v>469.74870000000004</v>
      </c>
      <c r="E241" s="40">
        <v>488.76294416089968</v>
      </c>
      <c r="F241" s="40">
        <v>584.78110000000004</v>
      </c>
      <c r="H241">
        <v>30</v>
      </c>
      <c r="I241" s="40">
        <v>455.75280000000004</v>
      </c>
      <c r="J241" s="40">
        <v>489.03882093264258</v>
      </c>
      <c r="K241" s="40">
        <v>606.40089999999998</v>
      </c>
      <c r="BK241" s="405">
        <f t="shared" si="19"/>
        <v>40749</v>
      </c>
      <c r="BL241">
        <f t="shared" si="21"/>
        <v>30</v>
      </c>
      <c r="BM241" s="8">
        <v>505.7</v>
      </c>
      <c r="BN241" s="8">
        <v>664.55</v>
      </c>
      <c r="BO241" s="8">
        <v>464.91950000000003</v>
      </c>
      <c r="BP241" s="8">
        <v>376.95190000000002</v>
      </c>
      <c r="BQ241" s="8">
        <v>588</v>
      </c>
      <c r="BR241" s="8">
        <v>438.44</v>
      </c>
      <c r="BS241" s="8">
        <v>512.71</v>
      </c>
      <c r="BT241" s="8">
        <v>235.91340000000002</v>
      </c>
      <c r="BU241" s="145">
        <f>+'[2]Uruguay 2'!T505</f>
        <v>493.24994279612542</v>
      </c>
      <c r="BV241" s="168">
        <v>417.53122861287045</v>
      </c>
      <c r="BW241" s="168">
        <f>+'[3]AUS Lamb'!AI44</f>
        <v>376.78263870169309</v>
      </c>
    </row>
    <row r="242" spans="2:75">
      <c r="B242" s="405">
        <f t="shared" si="18"/>
        <v>40756</v>
      </c>
      <c r="C242">
        <f t="shared" si="20"/>
        <v>31</v>
      </c>
      <c r="D242" s="40">
        <v>473.12569999999999</v>
      </c>
      <c r="E242" s="40">
        <v>492.51370090830454</v>
      </c>
      <c r="F242" s="40">
        <v>582.27539999999999</v>
      </c>
      <c r="H242">
        <v>31</v>
      </c>
      <c r="I242" s="40">
        <v>458.8954</v>
      </c>
      <c r="J242" s="40">
        <v>492.84172736902707</v>
      </c>
      <c r="K242" s="40">
        <v>603.31460000000004</v>
      </c>
      <c r="BK242" s="405">
        <f t="shared" si="19"/>
        <v>40756</v>
      </c>
      <c r="BL242">
        <f t="shared" si="21"/>
        <v>31</v>
      </c>
      <c r="BM242" s="8">
        <v>511.28</v>
      </c>
      <c r="BN242" s="8">
        <v>659.54</v>
      </c>
      <c r="BO242" s="8">
        <v>471.70690000000002</v>
      </c>
      <c r="BP242" s="8">
        <v>374.94749999999999</v>
      </c>
      <c r="BQ242" s="8">
        <v>588</v>
      </c>
      <c r="BR242" s="8">
        <v>438.44</v>
      </c>
      <c r="BS242" s="8">
        <v>512.71</v>
      </c>
      <c r="BT242" s="8">
        <v>234.69470000000001</v>
      </c>
      <c r="BU242" s="145">
        <f>+'[2]Uruguay 2'!T506</f>
        <v>486.98968994297365</v>
      </c>
      <c r="BV242" s="168">
        <v>415.60181250575971</v>
      </c>
      <c r="BW242" s="168">
        <f>+'[3]AUS Lamb'!AI45</f>
        <v>380.49284116825794</v>
      </c>
    </row>
    <row r="243" spans="2:75">
      <c r="B243" s="405">
        <f t="shared" si="18"/>
        <v>40763</v>
      </c>
      <c r="C243">
        <f t="shared" si="20"/>
        <v>32</v>
      </c>
      <c r="D243" s="40">
        <v>463.78250000000003</v>
      </c>
      <c r="E243" s="40">
        <v>481.49213053633213</v>
      </c>
      <c r="F243" s="40">
        <v>601.89160000000004</v>
      </c>
      <c r="H243">
        <v>32</v>
      </c>
      <c r="I243" s="40">
        <v>451.56880000000001</v>
      </c>
      <c r="J243" s="40">
        <v>482.69536211859531</v>
      </c>
      <c r="K243" s="40">
        <v>625.22</v>
      </c>
      <c r="BK243" s="405">
        <f t="shared" si="19"/>
        <v>40763</v>
      </c>
      <c r="BL243">
        <f t="shared" si="21"/>
        <v>32</v>
      </c>
      <c r="BM243" s="8">
        <v>519.89</v>
      </c>
      <c r="BN243" s="8">
        <v>688.99</v>
      </c>
      <c r="BO243" s="8">
        <v>452.75360000000001</v>
      </c>
      <c r="BP243" s="8">
        <v>367.11040000000003</v>
      </c>
      <c r="BQ243" s="8">
        <v>587</v>
      </c>
      <c r="BR243" s="8">
        <v>460.89</v>
      </c>
      <c r="BS243" s="8">
        <v>512.71</v>
      </c>
      <c r="BT243" s="8">
        <v>245.99130000000002</v>
      </c>
      <c r="BU243" s="145">
        <f>+'[2]Uruguay 2'!T507</f>
        <v>487.14075304958658</v>
      </c>
      <c r="BV243" s="168">
        <v>401.32278649295392</v>
      </c>
      <c r="BW243" s="168">
        <f>+'[3]AUS Lamb'!AI46</f>
        <v>368.74571521241631</v>
      </c>
    </row>
    <row r="244" spans="2:75">
      <c r="B244" s="405">
        <f t="shared" si="18"/>
        <v>40770</v>
      </c>
      <c r="C244">
        <f t="shared" si="20"/>
        <v>33</v>
      </c>
      <c r="D244" s="40">
        <v>463.13650000000001</v>
      </c>
      <c r="E244" s="40">
        <v>480.78317283737016</v>
      </c>
      <c r="F244" s="40">
        <v>598.80550000000005</v>
      </c>
      <c r="H244">
        <v>33</v>
      </c>
      <c r="I244" s="40">
        <v>450.78210000000001</v>
      </c>
      <c r="J244" s="40">
        <v>481.77010744962581</v>
      </c>
      <c r="K244" s="40">
        <v>620.3981</v>
      </c>
      <c r="BK244" s="405">
        <f t="shared" si="19"/>
        <v>40770</v>
      </c>
      <c r="BL244">
        <f t="shared" si="21"/>
        <v>33</v>
      </c>
      <c r="BM244" s="8">
        <v>518.49</v>
      </c>
      <c r="BN244" s="8">
        <v>679.28</v>
      </c>
      <c r="BO244" s="8">
        <v>452.00080000000003</v>
      </c>
      <c r="BP244" s="8">
        <v>367.36720000000003</v>
      </c>
      <c r="BQ244" s="8">
        <v>586</v>
      </c>
      <c r="BR244" s="8">
        <v>457.82</v>
      </c>
      <c r="BS244" s="8">
        <v>512.71</v>
      </c>
      <c r="BT244" s="8">
        <v>246.1198</v>
      </c>
      <c r="BU244" s="145">
        <f>+'[2]Uruguay 2'!T508</f>
        <v>490.84179916159974</v>
      </c>
      <c r="BV244" s="168">
        <v>398.56088987176736</v>
      </c>
      <c r="BW244" s="168">
        <f>+'[3]AUS Lamb'!AI47</f>
        <v>369.62643916176592</v>
      </c>
    </row>
    <row r="245" spans="2:75">
      <c r="B245" s="405">
        <f t="shared" si="18"/>
        <v>40777</v>
      </c>
      <c r="C245">
        <f t="shared" si="20"/>
        <v>34</v>
      </c>
      <c r="D245" s="40">
        <v>464.77800000000002</v>
      </c>
      <c r="E245" s="40">
        <v>481.60844405276816</v>
      </c>
      <c r="F245" s="40">
        <v>599.69640000000004</v>
      </c>
      <c r="H245">
        <v>34</v>
      </c>
      <c r="I245" s="40">
        <v>453.52190000000002</v>
      </c>
      <c r="J245" s="40">
        <v>483.15626286701217</v>
      </c>
      <c r="K245" s="40">
        <v>622.52910000000008</v>
      </c>
      <c r="BK245" s="405">
        <f t="shared" si="19"/>
        <v>40777</v>
      </c>
      <c r="BL245">
        <f t="shared" si="21"/>
        <v>34</v>
      </c>
      <c r="BM245" s="8">
        <v>531.72</v>
      </c>
      <c r="BN245" s="8">
        <v>684.15</v>
      </c>
      <c r="BO245" s="8">
        <v>450.16990000000004</v>
      </c>
      <c r="BP245" s="8">
        <v>354.97190000000001</v>
      </c>
      <c r="BQ245" s="8">
        <v>591</v>
      </c>
      <c r="BR245" s="8">
        <v>457.82</v>
      </c>
      <c r="BS245" s="8">
        <v>515.62</v>
      </c>
      <c r="BT245" s="8">
        <v>257.7996</v>
      </c>
      <c r="BU245" s="145">
        <f>+'[2]Uruguay 2'!T509</f>
        <v>491.52158314135733</v>
      </c>
      <c r="BV245" s="168">
        <v>397.61922402509197</v>
      </c>
      <c r="BW245" s="168">
        <f>+'[3]AUS Lamb'!AI48</f>
        <v>379.33289731850886</v>
      </c>
    </row>
    <row r="246" spans="2:75">
      <c r="B246" s="405">
        <f t="shared" si="18"/>
        <v>40784</v>
      </c>
      <c r="C246">
        <f t="shared" si="20"/>
        <v>35</v>
      </c>
      <c r="D246" s="40">
        <v>459.0444</v>
      </c>
      <c r="E246" s="40">
        <v>478.36145299524219</v>
      </c>
      <c r="F246" s="40">
        <v>608.89340000000004</v>
      </c>
      <c r="H246">
        <v>35</v>
      </c>
      <c r="I246" s="40">
        <v>446.6893</v>
      </c>
      <c r="J246" s="40">
        <v>480.78749621185955</v>
      </c>
      <c r="K246" s="40">
        <v>630.58120000000008</v>
      </c>
      <c r="BK246" s="405">
        <f t="shared" si="19"/>
        <v>40784</v>
      </c>
      <c r="BL246">
        <f t="shared" si="21"/>
        <v>35</v>
      </c>
      <c r="BM246" s="8">
        <v>549.16</v>
      </c>
      <c r="BN246" s="8">
        <v>689.69</v>
      </c>
      <c r="BO246" s="8">
        <v>438.20840000000004</v>
      </c>
      <c r="BP246" s="8">
        <v>355.20570000000004</v>
      </c>
      <c r="BQ246" s="8">
        <v>596</v>
      </c>
      <c r="BR246" s="8">
        <v>457.82</v>
      </c>
      <c r="BS246" s="8">
        <v>515.62</v>
      </c>
      <c r="BT246" s="8">
        <v>221.4854</v>
      </c>
      <c r="BU246" s="145">
        <f>+'[2]Uruguay 2'!T510</f>
        <v>476.4530382567317</v>
      </c>
      <c r="BV246" s="168">
        <v>409.49220858068003</v>
      </c>
      <c r="BW246" s="168">
        <f>+'[3]AUS Lamb'!AI49</f>
        <v>369.23971507486556</v>
      </c>
    </row>
    <row r="247" spans="2:75">
      <c r="B247" s="405">
        <f t="shared" si="18"/>
        <v>40791</v>
      </c>
      <c r="C247">
        <f t="shared" si="20"/>
        <v>36</v>
      </c>
      <c r="D247" s="40">
        <v>460.77460000000002</v>
      </c>
      <c r="E247" s="40">
        <v>479.81690209775087</v>
      </c>
      <c r="F247" s="40">
        <v>622.81330000000003</v>
      </c>
      <c r="H247">
        <v>36</v>
      </c>
      <c r="I247" s="40">
        <v>448.4024</v>
      </c>
      <c r="J247" s="40">
        <v>481.98631000575716</v>
      </c>
      <c r="K247" s="40">
        <v>650.4</v>
      </c>
      <c r="BK247" s="405">
        <f t="shared" si="19"/>
        <v>40791</v>
      </c>
      <c r="BL247">
        <f t="shared" si="21"/>
        <v>36</v>
      </c>
      <c r="BM247" s="8">
        <v>549.67999999999995</v>
      </c>
      <c r="BN247" s="8">
        <v>726.1</v>
      </c>
      <c r="BO247" s="8">
        <v>441.15380000000005</v>
      </c>
      <c r="BP247" s="8">
        <v>363.29360000000003</v>
      </c>
      <c r="BQ247" s="8">
        <v>600</v>
      </c>
      <c r="BR247" s="8">
        <v>442.52</v>
      </c>
      <c r="BS247" s="8">
        <v>515.62</v>
      </c>
      <c r="BT247" s="8">
        <v>226.5951</v>
      </c>
      <c r="BU247" s="145">
        <f>+'[2]Uruguay 2'!T511</f>
        <v>472.61544868719989</v>
      </c>
      <c r="BV247" s="168">
        <v>412.78145639072818</v>
      </c>
      <c r="BW247" s="168">
        <f>+'[3]AUS Lamb'!AI50</f>
        <v>384.67239845834564</v>
      </c>
    </row>
    <row r="248" spans="2:75">
      <c r="B248" s="405">
        <f t="shared" si="18"/>
        <v>40798</v>
      </c>
      <c r="C248">
        <f t="shared" si="20"/>
        <v>37</v>
      </c>
      <c r="D248" s="40">
        <v>458.27499999999998</v>
      </c>
      <c r="E248" s="40">
        <v>475.57985178416953</v>
      </c>
      <c r="F248" s="40">
        <v>622.50380000000007</v>
      </c>
      <c r="H248">
        <v>37</v>
      </c>
      <c r="I248" s="40">
        <v>447.1669</v>
      </c>
      <c r="J248" s="40">
        <v>477.70726675877955</v>
      </c>
      <c r="K248" s="40">
        <v>649.56400000000008</v>
      </c>
      <c r="BK248" s="405">
        <f t="shared" si="19"/>
        <v>40798</v>
      </c>
      <c r="BL248">
        <f t="shared" si="21"/>
        <v>37</v>
      </c>
      <c r="BM248" s="8">
        <v>543.38</v>
      </c>
      <c r="BN248" s="8">
        <v>723.75</v>
      </c>
      <c r="BO248" s="8">
        <v>434.68360000000001</v>
      </c>
      <c r="BP248" s="8">
        <v>400.5813</v>
      </c>
      <c r="BQ248" s="8">
        <v>600</v>
      </c>
      <c r="BR248" s="8">
        <v>433.34</v>
      </c>
      <c r="BS248" s="8">
        <v>515.62</v>
      </c>
      <c r="BT248" s="8">
        <v>245.4615</v>
      </c>
      <c r="BU248" s="145">
        <f>+'[2]Uruguay 2'!T512</f>
        <v>471.42554354495053</v>
      </c>
      <c r="BV248" s="168">
        <v>416.71314689755184</v>
      </c>
      <c r="BW248" s="168">
        <f>+'[3]AUS Lamb'!AI51</f>
        <v>401.55705797992215</v>
      </c>
    </row>
    <row r="249" spans="2:75">
      <c r="B249" s="405">
        <f t="shared" si="18"/>
        <v>40805</v>
      </c>
      <c r="C249">
        <f t="shared" si="20"/>
        <v>38</v>
      </c>
      <c r="D249" s="40">
        <v>457.69580000000002</v>
      </c>
      <c r="E249" s="40">
        <v>477.17766969074398</v>
      </c>
      <c r="F249" s="40">
        <v>622.61560000000009</v>
      </c>
      <c r="H249">
        <v>38</v>
      </c>
      <c r="I249" s="40">
        <v>444.81210000000004</v>
      </c>
      <c r="J249" s="40">
        <v>479.13715689119175</v>
      </c>
      <c r="K249" s="40">
        <v>649.20260000000007</v>
      </c>
      <c r="BK249" s="405">
        <f t="shared" si="19"/>
        <v>40805</v>
      </c>
      <c r="BL249">
        <f t="shared" si="21"/>
        <v>38</v>
      </c>
      <c r="BM249" s="8">
        <v>542.96</v>
      </c>
      <c r="BN249" s="8">
        <v>721.89</v>
      </c>
      <c r="BO249" s="8">
        <v>434.1669</v>
      </c>
      <c r="BP249" s="8">
        <v>377.0652</v>
      </c>
      <c r="BQ249" s="8">
        <v>611</v>
      </c>
      <c r="BR249" s="8">
        <v>433.34</v>
      </c>
      <c r="BS249" s="8">
        <v>515.09</v>
      </c>
      <c r="BT249" s="8">
        <v>218.10990000000001</v>
      </c>
      <c r="BU249" s="145">
        <f>+'[2]Uruguay 2'!T513</f>
        <v>473.95409197223051</v>
      </c>
      <c r="BV249" s="168">
        <v>414.8355240001207</v>
      </c>
      <c r="BW249" s="168">
        <f>+'[3]AUS Lamb'!AI52</f>
        <v>377.12515995827636</v>
      </c>
    </row>
    <row r="250" spans="2:75">
      <c r="B250" s="405">
        <f t="shared" si="18"/>
        <v>40812</v>
      </c>
      <c r="C250">
        <f t="shared" si="20"/>
        <v>39</v>
      </c>
      <c r="D250" s="40">
        <v>456.48420000000004</v>
      </c>
      <c r="E250" s="40">
        <v>475.99121206747407</v>
      </c>
      <c r="F250" s="40">
        <v>620.67610000000002</v>
      </c>
      <c r="H250">
        <v>39</v>
      </c>
      <c r="I250" s="40">
        <v>443.7747</v>
      </c>
      <c r="J250" s="40">
        <v>478.17288179620039</v>
      </c>
      <c r="K250" s="40">
        <v>650.69590000000005</v>
      </c>
      <c r="BK250" s="405">
        <f t="shared" si="19"/>
        <v>40812</v>
      </c>
      <c r="BL250">
        <f t="shared" si="21"/>
        <v>39</v>
      </c>
      <c r="BM250" s="8">
        <v>548.37</v>
      </c>
      <c r="BN250" s="8">
        <v>732.05</v>
      </c>
      <c r="BO250" s="8">
        <v>431.82680000000005</v>
      </c>
      <c r="BP250" s="8">
        <v>377.89120000000003</v>
      </c>
      <c r="BQ250" s="8">
        <v>613</v>
      </c>
      <c r="BR250" s="8">
        <v>433.34</v>
      </c>
      <c r="BS250" s="8">
        <v>514.83000000000004</v>
      </c>
      <c r="BT250" s="8">
        <v>216.58950000000002</v>
      </c>
      <c r="BU250" s="145">
        <f>+'[2]Uruguay 2'!T514</f>
        <v>476.59419400659647</v>
      </c>
      <c r="BV250" s="168">
        <v>402.1127188611365</v>
      </c>
      <c r="BW250" s="168">
        <f>+'[3]AUS Lamb'!AI53</f>
        <v>368.89184593775411</v>
      </c>
    </row>
    <row r="251" spans="2:75">
      <c r="B251" s="405">
        <f t="shared" si="18"/>
        <v>40819</v>
      </c>
      <c r="C251">
        <f t="shared" si="20"/>
        <v>40</v>
      </c>
      <c r="D251" s="40">
        <v>458.85120000000001</v>
      </c>
      <c r="E251" s="40">
        <v>477.92048672145324</v>
      </c>
      <c r="F251" s="40">
        <v>630.30320000000006</v>
      </c>
      <c r="H251">
        <v>40</v>
      </c>
      <c r="I251" s="40">
        <v>446.56240000000003</v>
      </c>
      <c r="J251" s="40">
        <v>480.2092628209557</v>
      </c>
      <c r="K251" s="40">
        <v>664.41120000000001</v>
      </c>
      <c r="BK251" s="405">
        <f t="shared" si="19"/>
        <v>40819</v>
      </c>
      <c r="BL251">
        <f t="shared" si="21"/>
        <v>40</v>
      </c>
      <c r="BM251" s="8">
        <v>551.98</v>
      </c>
      <c r="BN251" s="8">
        <v>759.29</v>
      </c>
      <c r="BO251" s="8">
        <v>430.76660000000004</v>
      </c>
      <c r="BP251" s="8">
        <v>353.44900000000001</v>
      </c>
      <c r="BQ251" s="8">
        <v>619</v>
      </c>
      <c r="BR251" s="8">
        <v>433.34</v>
      </c>
      <c r="BS251" s="8">
        <v>516.04999999999995</v>
      </c>
      <c r="BT251" s="8">
        <v>224.33970000000002</v>
      </c>
      <c r="BU251" s="145">
        <f>+'[2]Uruguay 2'!T515</f>
        <v>459.58392654792692</v>
      </c>
      <c r="BV251" s="168">
        <v>401.15303251670684</v>
      </c>
      <c r="BW251" s="168">
        <f>+'[3]AUS Lamb'!AI54</f>
        <v>378.55839462287844</v>
      </c>
    </row>
    <row r="252" spans="2:75">
      <c r="B252" s="405">
        <f t="shared" si="18"/>
        <v>40826</v>
      </c>
      <c r="C252">
        <f t="shared" si="20"/>
        <v>41</v>
      </c>
      <c r="D252" s="40">
        <v>461.61560000000003</v>
      </c>
      <c r="E252" s="40">
        <v>480.67002705449835</v>
      </c>
      <c r="F252" s="40">
        <v>638.30540000000008</v>
      </c>
      <c r="H252">
        <v>41</v>
      </c>
      <c r="I252" s="40">
        <v>449.35660000000001</v>
      </c>
      <c r="J252" s="40">
        <v>482.98031986183076</v>
      </c>
      <c r="K252" s="40">
        <v>671.80040000000008</v>
      </c>
      <c r="BK252" s="405">
        <f t="shared" si="19"/>
        <v>40826</v>
      </c>
      <c r="BL252">
        <f t="shared" si="21"/>
        <v>41</v>
      </c>
      <c r="BM252" s="8">
        <v>552.58000000000004</v>
      </c>
      <c r="BN252" s="8">
        <v>764.95</v>
      </c>
      <c r="BO252" s="8">
        <v>435.13160000000005</v>
      </c>
      <c r="BP252" s="8">
        <v>333.46140000000003</v>
      </c>
      <c r="BQ252" s="8">
        <v>625</v>
      </c>
      <c r="BR252" s="8">
        <v>417.01</v>
      </c>
      <c r="BS252" s="8">
        <v>516.04999999999995</v>
      </c>
      <c r="BT252" s="8">
        <v>227.28630000000001</v>
      </c>
      <c r="BU252" s="145">
        <f>+'[2]Uruguay 2'!T516</f>
        <v>463.25217189179762</v>
      </c>
      <c r="BV252" s="168">
        <v>407.93033844836253</v>
      </c>
      <c r="BW252" s="168">
        <f>+'[3]AUS Lamb'!AI55</f>
        <v>394.89186399808483</v>
      </c>
    </row>
    <row r="253" spans="2:75">
      <c r="B253" s="405">
        <f t="shared" si="18"/>
        <v>40833</v>
      </c>
      <c r="C253">
        <f t="shared" si="20"/>
        <v>42</v>
      </c>
      <c r="D253" s="40">
        <v>469.6832</v>
      </c>
      <c r="E253" s="40">
        <v>489.45596639273356</v>
      </c>
      <c r="F253" s="40">
        <v>633.8895</v>
      </c>
      <c r="H253">
        <v>42</v>
      </c>
      <c r="I253" s="40">
        <v>457.12620000000004</v>
      </c>
      <c r="J253" s="40">
        <v>492.04241738629827</v>
      </c>
      <c r="K253" s="40">
        <v>673.37959999999998</v>
      </c>
      <c r="BK253" s="405">
        <f t="shared" si="19"/>
        <v>40833</v>
      </c>
      <c r="BL253">
        <f t="shared" si="21"/>
        <v>42</v>
      </c>
      <c r="BM253" s="8">
        <v>563.25</v>
      </c>
      <c r="BN253" s="8">
        <v>783.77</v>
      </c>
      <c r="BO253" s="8">
        <v>445.69130000000001</v>
      </c>
      <c r="BP253" s="8">
        <v>360.04430000000002</v>
      </c>
      <c r="BQ253" s="8">
        <v>630</v>
      </c>
      <c r="BR253" s="8">
        <v>395.58</v>
      </c>
      <c r="BS253" s="8">
        <v>516.04999999999995</v>
      </c>
      <c r="BT253" s="8">
        <v>226.52</v>
      </c>
      <c r="BU253" s="145">
        <f>+'[2]Uruguay 2'!T517</f>
        <v>455.5161693349217</v>
      </c>
      <c r="BV253" s="168">
        <v>409.59424308428657</v>
      </c>
      <c r="BW253" s="168">
        <f>+'[3]AUS Lamb'!AI56</f>
        <v>378.06432536480634</v>
      </c>
    </row>
    <row r="254" spans="2:75">
      <c r="B254" s="405">
        <f t="shared" si="18"/>
        <v>40840</v>
      </c>
      <c r="C254">
        <f t="shared" si="20"/>
        <v>43</v>
      </c>
      <c r="D254" s="40">
        <v>470.51740000000001</v>
      </c>
      <c r="E254" s="40">
        <v>490.4009532871973</v>
      </c>
      <c r="F254" s="40">
        <v>621.1463</v>
      </c>
      <c r="H254">
        <v>43</v>
      </c>
      <c r="I254" s="40">
        <v>458.17350000000005</v>
      </c>
      <c r="J254" s="40">
        <v>493.3281897524468</v>
      </c>
      <c r="K254" s="40">
        <v>668.65809999999999</v>
      </c>
      <c r="BK254" s="405">
        <f t="shared" si="19"/>
        <v>40840</v>
      </c>
      <c r="BL254">
        <f t="shared" si="21"/>
        <v>43</v>
      </c>
      <c r="BM254" s="8">
        <v>568.36</v>
      </c>
      <c r="BN254" s="8">
        <v>800.88</v>
      </c>
      <c r="BO254" s="8">
        <v>445.17920000000004</v>
      </c>
      <c r="BP254" s="8">
        <v>324.4744</v>
      </c>
      <c r="BQ254" s="8">
        <v>631</v>
      </c>
      <c r="BR254" s="8">
        <v>374.15</v>
      </c>
      <c r="BS254" s="8">
        <v>515.52</v>
      </c>
      <c r="BT254" s="8">
        <v>225.9922</v>
      </c>
      <c r="BU254" s="145">
        <f>+'[2]Uruguay 2'!T518</f>
        <v>458.24011389720198</v>
      </c>
      <c r="BV254" s="168">
        <v>409.23948723663602</v>
      </c>
      <c r="BW254" s="168">
        <f>+'[3]AUS Lamb'!AI57</f>
        <v>376.74851143387059</v>
      </c>
    </row>
    <row r="255" spans="2:75">
      <c r="B255" s="405">
        <f t="shared" si="18"/>
        <v>40847</v>
      </c>
      <c r="C255">
        <f t="shared" si="20"/>
        <v>44</v>
      </c>
      <c r="D255" s="40">
        <v>476.7851</v>
      </c>
      <c r="E255" s="40">
        <v>497.21309999999994</v>
      </c>
      <c r="F255" s="40">
        <v>634.97990000000004</v>
      </c>
      <c r="H255">
        <v>44</v>
      </c>
      <c r="I255" s="40">
        <v>464.03930000000003</v>
      </c>
      <c r="J255" s="40">
        <v>500.14687926309733</v>
      </c>
      <c r="K255" s="40">
        <v>683.03890000000001</v>
      </c>
      <c r="BK255" s="405">
        <f t="shared" si="19"/>
        <v>40847</v>
      </c>
      <c r="BL255">
        <f t="shared" si="21"/>
        <v>44</v>
      </c>
      <c r="BM255" s="8">
        <v>578.9</v>
      </c>
      <c r="BN255" s="8">
        <v>800.83</v>
      </c>
      <c r="BO255" s="8">
        <v>453.9674</v>
      </c>
      <c r="BP255" s="8">
        <v>368.69800000000004</v>
      </c>
      <c r="BQ255" s="8">
        <v>633</v>
      </c>
      <c r="BR255" s="8">
        <v>374.15</v>
      </c>
      <c r="BS255" s="8">
        <v>588.54</v>
      </c>
      <c r="BT255" s="8">
        <v>225.56440000000001</v>
      </c>
      <c r="BU255" s="145">
        <f>+'[2]Uruguay 2'!T519</f>
        <v>455.66144637824328</v>
      </c>
      <c r="BV255" s="168">
        <v>436.7421260808826</v>
      </c>
      <c r="BW255" s="168"/>
    </row>
    <row r="256" spans="2:75">
      <c r="B256" s="405">
        <f t="shared" si="18"/>
        <v>40854</v>
      </c>
      <c r="C256">
        <f t="shared" si="20"/>
        <v>45</v>
      </c>
      <c r="D256" s="40">
        <v>481.26240000000001</v>
      </c>
      <c r="E256" s="40">
        <v>502.27273282871977</v>
      </c>
      <c r="F256" s="40">
        <v>627.39620000000002</v>
      </c>
      <c r="H256">
        <v>45</v>
      </c>
      <c r="I256" s="40">
        <v>468.16700000000003</v>
      </c>
      <c r="J256" s="40">
        <v>505.30601457685674</v>
      </c>
      <c r="K256" s="40">
        <v>672.16980000000001</v>
      </c>
      <c r="BK256" s="405">
        <f t="shared" si="19"/>
        <v>40854</v>
      </c>
      <c r="BL256">
        <f t="shared" si="21"/>
        <v>45</v>
      </c>
      <c r="BM256" s="8">
        <v>588.03</v>
      </c>
      <c r="BN256" s="77">
        <v>783.98</v>
      </c>
      <c r="BO256" s="8">
        <v>461.11750000000001</v>
      </c>
      <c r="BP256" s="8">
        <v>367.28829999999999</v>
      </c>
      <c r="BQ256" s="8">
        <v>634</v>
      </c>
      <c r="BR256" s="8">
        <v>374.15</v>
      </c>
      <c r="BS256" s="8">
        <v>573.92999999999995</v>
      </c>
      <c r="BT256" s="8">
        <v>222.8802</v>
      </c>
      <c r="BU256" s="145">
        <f>+'[2]Uruguay 2'!T520</f>
        <v>465.7363095835704</v>
      </c>
      <c r="BV256" s="168">
        <v>436.7421260808826</v>
      </c>
      <c r="BW256" s="168"/>
    </row>
    <row r="257" spans="1:75">
      <c r="B257" s="405">
        <f t="shared" si="18"/>
        <v>40861</v>
      </c>
      <c r="C257">
        <f t="shared" si="20"/>
        <v>46</v>
      </c>
      <c r="D257" s="40">
        <v>488.79680000000002</v>
      </c>
      <c r="E257" s="40">
        <v>510.16320148140142</v>
      </c>
      <c r="F257" s="40">
        <v>636.58040000000005</v>
      </c>
      <c r="H257">
        <v>46</v>
      </c>
      <c r="I257" s="40">
        <v>475.1259</v>
      </c>
      <c r="J257" s="40">
        <v>512.84081932066795</v>
      </c>
      <c r="K257" s="40">
        <v>687.7002</v>
      </c>
      <c r="BK257" s="405">
        <f t="shared" si="19"/>
        <v>40861</v>
      </c>
      <c r="BL257">
        <f t="shared" si="21"/>
        <v>46</v>
      </c>
      <c r="BM257" s="8">
        <v>591.52</v>
      </c>
      <c r="BN257" s="62">
        <v>817.79</v>
      </c>
      <c r="BO257" s="8">
        <v>475.74620000000004</v>
      </c>
      <c r="BP257" s="8">
        <v>364.50450000000001</v>
      </c>
      <c r="BQ257" s="8">
        <v>634</v>
      </c>
      <c r="BR257" s="8">
        <v>374.15</v>
      </c>
      <c r="BS257" s="8">
        <v>572.38</v>
      </c>
      <c r="BT257" s="8">
        <v>226.0352</v>
      </c>
      <c r="BU257" s="145">
        <f>+'[2]Uruguay 2'!T521</f>
        <v>457.25823544504311</v>
      </c>
      <c r="BV257" s="168">
        <v>436.7421260808826</v>
      </c>
      <c r="BW257" s="168"/>
    </row>
    <row r="258" spans="1:75">
      <c r="B258" s="405">
        <f t="shared" si="18"/>
        <v>40868</v>
      </c>
      <c r="C258">
        <f t="shared" si="20"/>
        <v>47</v>
      </c>
      <c r="D258" s="40">
        <v>499.00470000000001</v>
      </c>
      <c r="E258" s="40">
        <v>520.97240271410033</v>
      </c>
      <c r="F258" s="40">
        <v>637.70010000000002</v>
      </c>
      <c r="H258">
        <v>47</v>
      </c>
      <c r="I258" s="40">
        <v>484.5326</v>
      </c>
      <c r="J258" s="40">
        <v>523.24591603914803</v>
      </c>
      <c r="K258" s="40">
        <v>689.12920000000008</v>
      </c>
      <c r="BK258" s="405">
        <f t="shared" si="19"/>
        <v>40868</v>
      </c>
      <c r="BL258">
        <f t="shared" si="21"/>
        <v>47</v>
      </c>
      <c r="BM258" s="8">
        <v>589.66</v>
      </c>
      <c r="BN258" s="62">
        <v>820.4</v>
      </c>
      <c r="BO258" s="8">
        <v>496.03410000000002</v>
      </c>
      <c r="BP258" s="8">
        <v>346.24979999999999</v>
      </c>
      <c r="BQ258" s="8">
        <v>637</v>
      </c>
      <c r="BR258" s="8">
        <v>415.99</v>
      </c>
      <c r="BS258" s="8">
        <v>572.38</v>
      </c>
      <c r="BT258" s="8">
        <v>228.84809413367921</v>
      </c>
      <c r="BU258" s="145">
        <f>+'[2]Uruguay 2'!T522</f>
        <v>446.10287473645462</v>
      </c>
      <c r="BV258" s="168">
        <f>+'[3]NZ Y lamb'!CQ63</f>
        <v>415.71500194975209</v>
      </c>
      <c r="BW258" s="168"/>
    </row>
    <row r="259" spans="1:75">
      <c r="B259" s="405">
        <f t="shared" si="18"/>
        <v>40875</v>
      </c>
      <c r="C259">
        <f t="shared" si="20"/>
        <v>48</v>
      </c>
      <c r="D259" s="40">
        <v>505.2482</v>
      </c>
      <c r="E259" s="40">
        <v>527.71165255190317</v>
      </c>
      <c r="F259" s="40">
        <v>637.79399999999998</v>
      </c>
      <c r="H259">
        <v>48</v>
      </c>
      <c r="I259" s="40">
        <v>490.30460000000005</v>
      </c>
      <c r="J259" s="40">
        <v>529.86956483592405</v>
      </c>
      <c r="K259" s="40">
        <v>687.30499999999995</v>
      </c>
      <c r="BK259" s="405">
        <f t="shared" si="19"/>
        <v>40875</v>
      </c>
      <c r="BL259">
        <f t="shared" si="21"/>
        <v>48</v>
      </c>
      <c r="BM259" s="12">
        <v>593.41999999999996</v>
      </c>
      <c r="BN259" s="207">
        <v>813.42</v>
      </c>
      <c r="BO259" s="12">
        <v>506.07350000000002</v>
      </c>
      <c r="BP259" s="12">
        <v>430.8109</v>
      </c>
      <c r="BQ259" s="12">
        <v>641</v>
      </c>
      <c r="BR259" s="12">
        <v>415.99</v>
      </c>
      <c r="BS259" s="12">
        <v>572.52</v>
      </c>
      <c r="BT259" s="12">
        <v>228.99510000000001</v>
      </c>
      <c r="BU259" s="145">
        <f>+'[2]Uruguay 2'!T523</f>
        <v>446.77219637896985</v>
      </c>
      <c r="BV259" s="168">
        <f>+'[3]NZ Y lamb'!CQ64</f>
        <v>420.92378549552382</v>
      </c>
      <c r="BW259" s="168"/>
    </row>
    <row r="260" spans="1:75">
      <c r="B260" s="405">
        <f t="shared" si="18"/>
        <v>40882</v>
      </c>
      <c r="C260">
        <f t="shared" si="20"/>
        <v>49</v>
      </c>
      <c r="D260" s="40">
        <v>517.96680000000003</v>
      </c>
      <c r="E260" s="40">
        <v>541.10215008650516</v>
      </c>
      <c r="F260" s="40">
        <v>642.17079999999999</v>
      </c>
      <c r="H260">
        <v>49</v>
      </c>
      <c r="I260" s="40">
        <v>501.92040000000003</v>
      </c>
      <c r="J260" s="40">
        <v>542.56942351180203</v>
      </c>
      <c r="K260" s="40">
        <v>691.32510000000002</v>
      </c>
      <c r="BK260" s="405">
        <f t="shared" si="19"/>
        <v>40882</v>
      </c>
      <c r="BL260">
        <f t="shared" si="21"/>
        <v>49</v>
      </c>
      <c r="BM260" s="62">
        <v>593.41999999999996</v>
      </c>
      <c r="BN260" s="62">
        <v>810.94</v>
      </c>
      <c r="BO260" s="62">
        <v>528.39920000000006</v>
      </c>
      <c r="BP260" s="62">
        <v>443.51160000000004</v>
      </c>
      <c r="BQ260" s="62">
        <v>641</v>
      </c>
      <c r="BR260" s="62">
        <v>415.99</v>
      </c>
      <c r="BS260" s="62">
        <v>596.51</v>
      </c>
      <c r="BT260" s="62">
        <v>233.45140000000001</v>
      </c>
      <c r="BU260" s="145">
        <f>+'[2]Uruguay 2'!T524</f>
        <v>442.35740965352505</v>
      </c>
      <c r="BV260" s="168">
        <f>+'[3]NZ Y lamb'!CQ65</f>
        <v>419.56521739130426</v>
      </c>
      <c r="BW260" s="168"/>
    </row>
    <row r="261" spans="1:75">
      <c r="B261" s="405">
        <f t="shared" ref="B261:B324" si="22">+B260+7</f>
        <v>40889</v>
      </c>
      <c r="C261">
        <f t="shared" si="20"/>
        <v>50</v>
      </c>
      <c r="D261" s="40">
        <v>526.01170000000002</v>
      </c>
      <c r="E261" s="40">
        <v>550.3945338559688</v>
      </c>
      <c r="F261" s="40">
        <v>643.76600000000008</v>
      </c>
      <c r="H261">
        <v>50</v>
      </c>
      <c r="I261" s="40">
        <v>508.84100000000001</v>
      </c>
      <c r="J261" s="40">
        <v>551.6427967299943</v>
      </c>
      <c r="K261" s="40">
        <v>691.12760000000003</v>
      </c>
      <c r="BK261" s="405">
        <f t="shared" ref="BK261:BK283" si="23">+BK260+7</f>
        <v>40889</v>
      </c>
      <c r="BL261">
        <f t="shared" si="21"/>
        <v>50</v>
      </c>
      <c r="BM261" s="62">
        <v>595.94000000000005</v>
      </c>
      <c r="BN261" s="62">
        <v>807.57</v>
      </c>
      <c r="BO261" s="62">
        <v>544.89549999999997</v>
      </c>
      <c r="BP261" s="62">
        <v>448.36620000000005</v>
      </c>
      <c r="BQ261" s="62">
        <v>645</v>
      </c>
      <c r="BR261" s="62">
        <v>740.48</v>
      </c>
      <c r="BS261" s="62">
        <v>604.05999999999995</v>
      </c>
      <c r="BT261" s="62">
        <v>226.1541</v>
      </c>
      <c r="BU261" s="145">
        <f>+'[2]Uruguay 2'!T525</f>
        <v>435.34704989966662</v>
      </c>
      <c r="BV261" s="168">
        <f>+'[3]NZ Y lamb'!CQ66</f>
        <v>419.98252176365384</v>
      </c>
      <c r="BW261" s="168"/>
    </row>
    <row r="262" spans="1:75">
      <c r="B262" s="405">
        <f t="shared" si="22"/>
        <v>40896</v>
      </c>
      <c r="C262">
        <f t="shared" si="20"/>
        <v>51</v>
      </c>
      <c r="D262" s="40">
        <v>524.38850000000002</v>
      </c>
      <c r="E262" s="40">
        <v>548.07876200259523</v>
      </c>
      <c r="F262" s="40">
        <v>651.48290000000009</v>
      </c>
      <c r="H262">
        <v>51</v>
      </c>
      <c r="I262" s="40">
        <v>508.12200000000001</v>
      </c>
      <c r="J262" s="40">
        <v>549.77098956822113</v>
      </c>
      <c r="K262" s="40">
        <v>699.82470000000001</v>
      </c>
      <c r="BK262" s="405">
        <f t="shared" si="23"/>
        <v>40896</v>
      </c>
      <c r="BL262">
        <f t="shared" si="21"/>
        <v>51</v>
      </c>
      <c r="BM262" s="62">
        <v>602.01</v>
      </c>
      <c r="BN262" s="62">
        <v>819.45</v>
      </c>
      <c r="BO262" s="62">
        <v>535.471</v>
      </c>
      <c r="BP262" s="62">
        <v>455.28540000000004</v>
      </c>
      <c r="BQ262" s="62">
        <v>649</v>
      </c>
      <c r="BR262" s="62">
        <v>740.48</v>
      </c>
      <c r="BS262" s="62">
        <v>604.05999999999995</v>
      </c>
      <c r="BT262" s="62">
        <v>233.04860000000002</v>
      </c>
      <c r="BU262" s="145">
        <f>+'[2]Uruguay 2'!T526</f>
        <v>431.00730338537323</v>
      </c>
      <c r="BV262" s="168">
        <f>+'[3]NZ Y lamb'!CQ67</f>
        <v>419.99771686004703</v>
      </c>
      <c r="BW262" s="168"/>
    </row>
    <row r="263" spans="1:75">
      <c r="A263" t="s">
        <v>156</v>
      </c>
      <c r="B263" s="405">
        <f t="shared" si="22"/>
        <v>40903</v>
      </c>
      <c r="C263">
        <f t="shared" si="20"/>
        <v>52</v>
      </c>
      <c r="D263" s="40">
        <v>529.52650000000006</v>
      </c>
      <c r="E263" s="40">
        <v>553.66651619809693</v>
      </c>
      <c r="F263" s="40">
        <v>645.37990000000002</v>
      </c>
      <c r="H263">
        <v>52</v>
      </c>
      <c r="I263" s="40">
        <v>512.70060000000001</v>
      </c>
      <c r="J263" s="40">
        <v>555.1022703742085</v>
      </c>
      <c r="K263" s="40">
        <v>695.3338</v>
      </c>
      <c r="BK263" s="405">
        <f t="shared" si="23"/>
        <v>40903</v>
      </c>
      <c r="BL263">
        <f t="shared" si="21"/>
        <v>52</v>
      </c>
      <c r="BM263" s="8">
        <v>602.01</v>
      </c>
      <c r="BN263" s="8">
        <v>819.45</v>
      </c>
      <c r="BO263" s="8">
        <v>543.7663</v>
      </c>
      <c r="BP263" s="8">
        <v>457.81310000000002</v>
      </c>
      <c r="BQ263" s="8">
        <v>649</v>
      </c>
      <c r="BR263" s="8">
        <v>740.48</v>
      </c>
      <c r="BS263" s="8">
        <v>604.05999999999995</v>
      </c>
      <c r="BT263" s="8">
        <v>232.65620000000001</v>
      </c>
      <c r="BU263" s="145">
        <f>+'[2]Uruguay 2'!T527</f>
        <v>431.82332409746255</v>
      </c>
      <c r="BV263" s="168">
        <f>+'[3]NZ Y lamb'!CQ68</f>
        <v>412.55695516018807</v>
      </c>
      <c r="BW263" s="168"/>
    </row>
    <row r="264" spans="1:75">
      <c r="B264" s="222">
        <f t="shared" si="22"/>
        <v>40910</v>
      </c>
      <c r="C264" s="223">
        <v>1</v>
      </c>
      <c r="D264" s="228">
        <v>525.71469999999999</v>
      </c>
      <c r="E264" s="228">
        <v>549.71581971023897</v>
      </c>
      <c r="F264" s="228">
        <v>633.93560000000002</v>
      </c>
      <c r="H264" s="215">
        <v>1</v>
      </c>
      <c r="I264" s="40">
        <v>507.87220000000002</v>
      </c>
      <c r="J264" s="40">
        <v>549.92577335636156</v>
      </c>
      <c r="K264" s="40">
        <v>682.60580000000004</v>
      </c>
      <c r="BK264" s="405">
        <f t="shared" si="23"/>
        <v>40910</v>
      </c>
      <c r="BL264">
        <v>1</v>
      </c>
      <c r="BM264" s="8">
        <v>556.21</v>
      </c>
      <c r="BN264" s="8">
        <v>803.68</v>
      </c>
      <c r="BO264" s="8">
        <v>540.2441</v>
      </c>
      <c r="BP264" s="8">
        <v>452.5634</v>
      </c>
      <c r="BQ264" s="8">
        <v>642</v>
      </c>
      <c r="BR264" s="8">
        <v>740.48</v>
      </c>
      <c r="BS264" s="8">
        <v>600.37</v>
      </c>
      <c r="BT264" s="8">
        <v>230.12650000000002</v>
      </c>
      <c r="BU264" s="145">
        <f>+'[2]Uruguay 2'!T528</f>
        <v>454.39905627796338</v>
      </c>
      <c r="BV264" s="168">
        <f>+'[3]NZ Y lamb'!CQ69</f>
        <v>411.5559452325906</v>
      </c>
      <c r="BW264" s="168"/>
    </row>
    <row r="265" spans="1:75">
      <c r="B265" s="405">
        <f t="shared" si="22"/>
        <v>40917</v>
      </c>
      <c r="C265" s="215">
        <f>+C264+1</f>
        <v>2</v>
      </c>
      <c r="D265" s="40">
        <v>518.92529999999999</v>
      </c>
      <c r="E265" s="40">
        <v>542.39432027246198</v>
      </c>
      <c r="F265" s="40">
        <v>610.51620000000003</v>
      </c>
      <c r="H265" s="215">
        <v>2</v>
      </c>
      <c r="I265" s="40">
        <v>500.50810000000001</v>
      </c>
      <c r="J265" s="40">
        <v>541.48246323546346</v>
      </c>
      <c r="K265" s="40">
        <v>654.40640000000008</v>
      </c>
      <c r="BK265" s="405">
        <f t="shared" si="23"/>
        <v>40917</v>
      </c>
      <c r="BL265">
        <f t="shared" si="21"/>
        <v>2</v>
      </c>
      <c r="BM265" s="8">
        <v>519.17999999999995</v>
      </c>
      <c r="BN265" s="8">
        <v>762.49</v>
      </c>
      <c r="BO265" s="8">
        <v>531.25620000000004</v>
      </c>
      <c r="BP265" s="8">
        <v>409.64499999999998</v>
      </c>
      <c r="BQ265" s="8">
        <v>641</v>
      </c>
      <c r="BR265" s="8">
        <v>740.48</v>
      </c>
      <c r="BS265" s="8">
        <v>596.13</v>
      </c>
      <c r="BT265" s="8">
        <v>229.89030000000002</v>
      </c>
      <c r="BU265" s="145">
        <f>+'[2]Uruguay 2'!T529</f>
        <v>458.82275332456356</v>
      </c>
      <c r="BV265" s="168">
        <f>+'[3]NZ Y lamb'!CQ70</f>
        <v>417.15774455678928</v>
      </c>
      <c r="BW265" s="168"/>
    </row>
    <row r="266" spans="1:75">
      <c r="B266" s="405">
        <f t="shared" si="22"/>
        <v>40924</v>
      </c>
      <c r="C266" s="215">
        <f t="shared" ref="C266:C329" si="24">+C265+1</f>
        <v>3</v>
      </c>
      <c r="D266" s="40">
        <v>513.82380000000001</v>
      </c>
      <c r="E266" s="40">
        <v>534.95678170613053</v>
      </c>
      <c r="F266" s="40">
        <v>588.69760000000008</v>
      </c>
      <c r="H266" s="215">
        <v>3</v>
      </c>
      <c r="I266" s="40">
        <v>496.57570000000004</v>
      </c>
      <c r="J266" s="40">
        <v>533.37094123200927</v>
      </c>
      <c r="K266" s="40">
        <v>626.59930000000008</v>
      </c>
      <c r="BK266" s="405">
        <f t="shared" si="23"/>
        <v>40924</v>
      </c>
      <c r="BL266">
        <f t="shared" si="21"/>
        <v>3</v>
      </c>
      <c r="BM266" s="77">
        <v>490.23</v>
      </c>
      <c r="BN266" s="77">
        <v>715.61</v>
      </c>
      <c r="BO266" s="77">
        <v>523.47890000000007</v>
      </c>
      <c r="BP266" s="77">
        <v>406.28630000000004</v>
      </c>
      <c r="BQ266" s="77">
        <v>637</v>
      </c>
      <c r="BR266" s="77">
        <v>740.48</v>
      </c>
      <c r="BS266" s="77">
        <v>606.24</v>
      </c>
      <c r="BT266" s="217">
        <v>253.55890000000002</v>
      </c>
      <c r="BU266" s="145">
        <f>+'[2]Uruguay 2'!T530</f>
        <v>455.64079579981609</v>
      </c>
      <c r="BV266" s="168">
        <f>+'[3]NZ Y lamb'!CQ71</f>
        <v>413.29495224998641</v>
      </c>
      <c r="BW266" s="168"/>
    </row>
    <row r="267" spans="1:75">
      <c r="B267" s="405">
        <f t="shared" si="22"/>
        <v>40931</v>
      </c>
      <c r="C267" s="215">
        <f>+C266+1</f>
        <v>4</v>
      </c>
      <c r="D267" s="40">
        <v>512.351</v>
      </c>
      <c r="E267" s="40">
        <v>535.07559416153106</v>
      </c>
      <c r="F267" s="40">
        <v>576.65010000000007</v>
      </c>
      <c r="H267" s="215">
        <v>4</v>
      </c>
      <c r="I267" s="40">
        <v>494.17340000000002</v>
      </c>
      <c r="J267" s="40">
        <v>533.79587477259645</v>
      </c>
      <c r="K267" s="40">
        <v>613.1884</v>
      </c>
      <c r="BK267" s="405">
        <f t="shared" si="23"/>
        <v>40931</v>
      </c>
      <c r="BL267">
        <f t="shared" si="21"/>
        <v>4</v>
      </c>
      <c r="BM267" s="62">
        <v>489.32</v>
      </c>
      <c r="BN267" s="62">
        <v>695.76</v>
      </c>
      <c r="BO267" s="62">
        <v>522.20740000000001</v>
      </c>
      <c r="BP267" s="62">
        <v>414.33499999999998</v>
      </c>
      <c r="BQ267" s="62">
        <v>636</v>
      </c>
      <c r="BR267" s="62">
        <v>436.89</v>
      </c>
      <c r="BS267" s="62">
        <v>604.63</v>
      </c>
      <c r="BT267" s="62">
        <v>232.48400000000001</v>
      </c>
      <c r="BU267" s="145">
        <f>+'[2]Uruguay 2'!T531</f>
        <v>463.44047217145328</v>
      </c>
      <c r="BV267" s="168">
        <f>+'[3]NZ Y lamb'!CQ72</f>
        <v>401.0719031328133</v>
      </c>
      <c r="BW267" s="168"/>
    </row>
    <row r="268" spans="1:75">
      <c r="B268" s="405">
        <f t="shared" si="22"/>
        <v>40938</v>
      </c>
      <c r="C268" s="215">
        <f t="shared" si="24"/>
        <v>5</v>
      </c>
      <c r="D268" s="40">
        <v>514.71379999999999</v>
      </c>
      <c r="E268" s="40">
        <v>536.88881590442224</v>
      </c>
      <c r="F268" s="40">
        <v>576.99459999999999</v>
      </c>
      <c r="H268" s="215">
        <v>5</v>
      </c>
      <c r="I268" s="40">
        <v>496.86600000000004</v>
      </c>
      <c r="J268" s="40">
        <v>535.51351173287287</v>
      </c>
      <c r="K268" s="40">
        <v>614.06240000000003</v>
      </c>
      <c r="BK268" s="405">
        <f t="shared" si="23"/>
        <v>40938</v>
      </c>
      <c r="BL268">
        <f t="shared" si="21"/>
        <v>5</v>
      </c>
      <c r="BM268" s="62">
        <v>489.18</v>
      </c>
      <c r="BN268" s="62">
        <v>697.78</v>
      </c>
      <c r="BO268" s="62">
        <v>526.34260000000006</v>
      </c>
      <c r="BP268" s="62">
        <v>449.59050000000002</v>
      </c>
      <c r="BQ268" s="62">
        <v>636</v>
      </c>
      <c r="BR268" s="62">
        <v>515.47</v>
      </c>
      <c r="BS268" s="62">
        <v>604.5</v>
      </c>
      <c r="BT268" s="62">
        <v>241.61580000000001</v>
      </c>
      <c r="BU268" s="145">
        <f>+'[2]Uruguay 2'!T532</f>
        <v>456.72731788143722</v>
      </c>
      <c r="BV268" s="168">
        <f>+'[3]NZ Y lamb'!CQ73</f>
        <v>388.15753954894899</v>
      </c>
      <c r="BW268" s="168">
        <f>+'[3]AUS Lamb'!AI71</f>
        <v>406.31323350870093</v>
      </c>
    </row>
    <row r="269" spans="1:75">
      <c r="B269" s="405">
        <f t="shared" si="22"/>
        <v>40945</v>
      </c>
      <c r="C269" s="215">
        <f t="shared" si="24"/>
        <v>6</v>
      </c>
      <c r="D269" s="40">
        <v>513.9556</v>
      </c>
      <c r="E269" s="40">
        <v>537.0618146394205</v>
      </c>
      <c r="F269" s="40">
        <v>585.27539999999999</v>
      </c>
      <c r="H269" s="215">
        <v>6</v>
      </c>
      <c r="I269" s="40">
        <v>495.22980000000001</v>
      </c>
      <c r="J269" s="40">
        <v>535.48085828439844</v>
      </c>
      <c r="K269" s="40">
        <v>621.65420000000006</v>
      </c>
      <c r="BK269" s="405">
        <f t="shared" si="23"/>
        <v>40945</v>
      </c>
      <c r="BL269">
        <f t="shared" si="21"/>
        <v>6</v>
      </c>
      <c r="BM269" s="62">
        <v>489.21</v>
      </c>
      <c r="BN269" s="62">
        <v>704.1</v>
      </c>
      <c r="BO269" s="62">
        <v>525.35649999999998</v>
      </c>
      <c r="BP269" s="62">
        <v>445.86330000000004</v>
      </c>
      <c r="BQ269" s="62">
        <v>637</v>
      </c>
      <c r="BR269" s="62">
        <v>515.47</v>
      </c>
      <c r="BS269" s="62">
        <v>604.5</v>
      </c>
      <c r="BT269" s="62">
        <v>229.38910000000001</v>
      </c>
      <c r="BU269" s="145">
        <f>+'[2]Uruguay 2'!T533</f>
        <v>452.54564230461972</v>
      </c>
      <c r="BV269" s="168">
        <f>+'[3]NZ Y lamb'!CQ74</f>
        <v>376.34238929718589</v>
      </c>
      <c r="BW269" s="168">
        <f>+'[3]AUS Lamb'!AI72</f>
        <v>392.58855838422232</v>
      </c>
    </row>
    <row r="270" spans="1:75">
      <c r="B270" s="405">
        <f t="shared" si="22"/>
        <v>40952</v>
      </c>
      <c r="C270" s="215">
        <f t="shared" si="24"/>
        <v>7</v>
      </c>
      <c r="D270" s="40">
        <v>512.46210000000008</v>
      </c>
      <c r="E270" s="40">
        <v>535.22635724943245</v>
      </c>
      <c r="F270" s="40">
        <v>584.96370000000002</v>
      </c>
      <c r="H270" s="215">
        <v>7</v>
      </c>
      <c r="I270" s="40">
        <v>494.09740000000005</v>
      </c>
      <c r="J270" s="40">
        <v>533.76553897524468</v>
      </c>
      <c r="K270" s="40">
        <v>618.48110000000008</v>
      </c>
      <c r="BK270" s="405">
        <f t="shared" si="23"/>
        <v>40952</v>
      </c>
      <c r="BL270">
        <f t="shared" si="21"/>
        <v>7</v>
      </c>
      <c r="BM270" s="79">
        <v>488.96</v>
      </c>
      <c r="BN270" s="79">
        <v>698.36</v>
      </c>
      <c r="BO270" s="79">
        <v>526.78300000000002</v>
      </c>
      <c r="BP270" s="79">
        <v>370.56720000000001</v>
      </c>
      <c r="BQ270" s="79">
        <v>633</v>
      </c>
      <c r="BR270" s="79">
        <v>459.34</v>
      </c>
      <c r="BS270" s="79">
        <v>604.5</v>
      </c>
      <c r="BT270" s="62">
        <v>232.10690000000002</v>
      </c>
      <c r="BU270" s="145">
        <f>+'[2]Uruguay 2'!T534</f>
        <v>457.37778383960415</v>
      </c>
      <c r="BV270" s="168">
        <f>+'[3]NZ Y lamb'!CQ75</f>
        <v>365.31634334981618</v>
      </c>
      <c r="BW270" s="168">
        <f>+'[3]AUS Lamb'!AI73</f>
        <v>379.4258595821895</v>
      </c>
    </row>
    <row r="271" spans="1:75">
      <c r="B271" s="405">
        <f t="shared" si="22"/>
        <v>40959</v>
      </c>
      <c r="C271" s="215">
        <f t="shared" si="24"/>
        <v>8</v>
      </c>
      <c r="D271" s="40">
        <v>509.81690000000003</v>
      </c>
      <c r="E271" s="40">
        <v>532.23323058709059</v>
      </c>
      <c r="F271" s="40">
        <v>584.10320000000002</v>
      </c>
      <c r="H271" s="34"/>
      <c r="BK271" s="405">
        <f t="shared" si="23"/>
        <v>40959</v>
      </c>
      <c r="BL271">
        <f t="shared" si="21"/>
        <v>8</v>
      </c>
      <c r="BM271" s="62">
        <v>488.84</v>
      </c>
      <c r="BN271" s="62">
        <v>696.13</v>
      </c>
      <c r="BO271" s="62">
        <v>520.92140000000006</v>
      </c>
      <c r="BP271" s="62">
        <v>431.4957</v>
      </c>
      <c r="BQ271" s="62">
        <v>630</v>
      </c>
      <c r="BR271" s="62">
        <v>459.34</v>
      </c>
      <c r="BS271" s="62">
        <v>604.63</v>
      </c>
      <c r="BT271" s="62">
        <v>233.7466</v>
      </c>
      <c r="BU271" s="145">
        <f>+'[2]Uruguay 2'!T535</f>
        <v>455.19552637219186</v>
      </c>
      <c r="BV271" s="168">
        <f>+'[3]NZ Y lamb'!CQ76</f>
        <v>349.98112461350394</v>
      </c>
      <c r="BW271" s="168">
        <f>+'[3]AUS Lamb'!AI74</f>
        <v>384.95595842848491</v>
      </c>
    </row>
    <row r="272" spans="1:75">
      <c r="B272" s="405">
        <f t="shared" si="22"/>
        <v>40966</v>
      </c>
      <c r="C272" s="215">
        <f t="shared" si="24"/>
        <v>9</v>
      </c>
      <c r="D272" s="40">
        <v>511.66110000000003</v>
      </c>
      <c r="E272" s="40">
        <v>533.60883698778252</v>
      </c>
      <c r="F272" s="40">
        <v>584.02460000000008</v>
      </c>
      <c r="BK272" s="405">
        <f t="shared" si="23"/>
        <v>40966</v>
      </c>
      <c r="BL272">
        <f t="shared" si="21"/>
        <v>9</v>
      </c>
      <c r="BM272" s="62">
        <v>487.37</v>
      </c>
      <c r="BN272" s="62">
        <v>701.2</v>
      </c>
      <c r="BO272" s="62">
        <v>520.67280000000005</v>
      </c>
      <c r="BP272" s="62">
        <v>403.92529999999999</v>
      </c>
      <c r="BQ272" s="62">
        <v>628</v>
      </c>
      <c r="BR272" s="62">
        <v>459.34</v>
      </c>
      <c r="BS272" s="62">
        <v>604.23</v>
      </c>
      <c r="BT272" s="62">
        <v>241.36190000000002</v>
      </c>
      <c r="BU272" s="145">
        <f>+'[2]Uruguay 2'!T536</f>
        <v>459.44313465697644</v>
      </c>
      <c r="BV272" s="168">
        <f>+'[3]NZ Y lamb'!CQ77</f>
        <v>347.26888309547479</v>
      </c>
      <c r="BW272" s="168">
        <f>+'[3]AUS Lamb'!AI75</f>
        <v>397.48447956139643</v>
      </c>
    </row>
    <row r="273" spans="2:75">
      <c r="B273" s="405">
        <f t="shared" si="22"/>
        <v>40973</v>
      </c>
      <c r="C273" s="215">
        <f t="shared" si="24"/>
        <v>10</v>
      </c>
      <c r="D273" s="40">
        <v>514.59960000000001</v>
      </c>
      <c r="E273" s="40">
        <v>536.80362675964977</v>
      </c>
      <c r="F273" s="40">
        <v>586.61620000000005</v>
      </c>
      <c r="BK273" s="405">
        <f t="shared" si="23"/>
        <v>40973</v>
      </c>
      <c r="BL273">
        <f t="shared" si="21"/>
        <v>10</v>
      </c>
      <c r="BM273" s="62">
        <v>482.77</v>
      </c>
      <c r="BN273" s="62">
        <v>696.28</v>
      </c>
      <c r="BO273" s="62">
        <v>525.55330000000004</v>
      </c>
      <c r="BP273" s="62">
        <v>411.54400000000004</v>
      </c>
      <c r="BQ273" s="62">
        <v>625</v>
      </c>
      <c r="BR273" s="62">
        <v>459.34</v>
      </c>
      <c r="BS273" s="62">
        <v>604.88</v>
      </c>
      <c r="BT273" s="62">
        <v>241.14410000000001</v>
      </c>
      <c r="BU273" s="145">
        <f>+'[2]Uruguay 2'!T537</f>
        <v>457.36422238895102</v>
      </c>
      <c r="BV273" s="168">
        <f>+'[3]NZ Y lamb'!CQ78</f>
        <v>344.01216022252135</v>
      </c>
      <c r="BW273" s="168">
        <f>+'[3]AUS Lamb'!AI76</f>
        <v>396.64167501641157</v>
      </c>
    </row>
    <row r="274" spans="2:75">
      <c r="B274" s="405">
        <f t="shared" si="22"/>
        <v>40980</v>
      </c>
      <c r="C274" s="215">
        <f t="shared" si="24"/>
        <v>11</v>
      </c>
      <c r="D274" s="40">
        <v>520.0856</v>
      </c>
      <c r="E274" s="40">
        <v>542.80080715753058</v>
      </c>
      <c r="F274" s="40">
        <v>586.15030000000002</v>
      </c>
      <c r="BK274" s="405">
        <f t="shared" si="23"/>
        <v>40980</v>
      </c>
      <c r="BL274">
        <f t="shared" si="21"/>
        <v>11</v>
      </c>
      <c r="BM274" s="62">
        <v>495.15</v>
      </c>
      <c r="BN274" s="62">
        <v>698.72</v>
      </c>
      <c r="BO274" s="62">
        <v>530.19280000000003</v>
      </c>
      <c r="BP274" s="62">
        <v>405.55060000000003</v>
      </c>
      <c r="BQ274" s="62">
        <v>623</v>
      </c>
      <c r="BR274" s="62">
        <v>555.26</v>
      </c>
      <c r="BS274" s="62">
        <v>604.75</v>
      </c>
      <c r="BT274" s="62">
        <v>240.33430000000001</v>
      </c>
      <c r="BU274" s="145">
        <f>+'[2]Uruguay 2'!T538</f>
        <v>461.11561959301167</v>
      </c>
      <c r="BV274" s="168">
        <f>+'[3]NZ Y lamb'!CQ79</f>
        <v>338.26010874320343</v>
      </c>
      <c r="BW274" s="168">
        <f>+'[3]AUS Lamb'!AI77</f>
        <v>384.98789346246969</v>
      </c>
    </row>
    <row r="275" spans="2:75">
      <c r="B275" s="405">
        <f t="shared" si="22"/>
        <v>40987</v>
      </c>
      <c r="C275" s="215">
        <f t="shared" si="24"/>
        <v>12</v>
      </c>
      <c r="D275" s="40">
        <v>530.59220000000005</v>
      </c>
      <c r="E275" s="40">
        <v>554.19273847983573</v>
      </c>
      <c r="F275" s="40">
        <v>581.6567</v>
      </c>
      <c r="BK275" s="405">
        <f t="shared" si="23"/>
        <v>40987</v>
      </c>
      <c r="BL275">
        <f t="shared" si="21"/>
        <v>12</v>
      </c>
      <c r="BM275" s="62">
        <v>494.46</v>
      </c>
      <c r="BN275" s="62">
        <v>684.55</v>
      </c>
      <c r="BO275" s="62">
        <v>547.19950000000006</v>
      </c>
      <c r="BP275" s="62">
        <v>426.44550000000004</v>
      </c>
      <c r="BQ275" s="62">
        <v>623</v>
      </c>
      <c r="BR275" s="62">
        <v>583.79</v>
      </c>
      <c r="BS275" s="62">
        <v>606.09</v>
      </c>
      <c r="BT275" s="62">
        <v>239.93730000000002</v>
      </c>
      <c r="BU275" s="145">
        <f>+'[2]Uruguay 2'!T539</f>
        <v>464.13970509424428</v>
      </c>
      <c r="BV275" s="168">
        <f>+'[3]NZ Y lamb'!CQ80</f>
        <v>333.2317180928145</v>
      </c>
      <c r="BW275" s="168">
        <f>+'[3]AUS Lamb'!AI78</f>
        <v>381.1383608063868</v>
      </c>
    </row>
    <row r="276" spans="2:75">
      <c r="B276" s="405">
        <f t="shared" si="22"/>
        <v>40994</v>
      </c>
      <c r="C276" s="215">
        <f t="shared" si="24"/>
        <v>13</v>
      </c>
      <c r="D276" s="40">
        <v>540.58609999999999</v>
      </c>
      <c r="E276" s="40">
        <v>565.73655627635424</v>
      </c>
      <c r="F276" s="40">
        <v>580.49959999999999</v>
      </c>
      <c r="BK276" s="405">
        <f t="shared" si="23"/>
        <v>40994</v>
      </c>
      <c r="BL276">
        <f t="shared" si="21"/>
        <v>13</v>
      </c>
      <c r="BM276" s="62">
        <v>494.49</v>
      </c>
      <c r="BN276" s="62">
        <v>657.08</v>
      </c>
      <c r="BO276" s="62">
        <v>560.85239999999999</v>
      </c>
      <c r="BP276" s="62">
        <v>414.02140000000003</v>
      </c>
      <c r="BQ276" s="62">
        <v>628</v>
      </c>
      <c r="BR276" s="62">
        <v>542</v>
      </c>
      <c r="BS276" s="62">
        <v>607.24</v>
      </c>
      <c r="BT276" s="62">
        <v>230.84360000000001</v>
      </c>
      <c r="BU276" s="145">
        <f>+'[2]Uruguay 2'!T540</f>
        <v>463.29755470149598</v>
      </c>
      <c r="BV276" s="168">
        <f>+'[3]NZ Y lamb'!CQ81</f>
        <v>329.84921178889647</v>
      </c>
      <c r="BW276" s="168">
        <f>+'[3]AUS Lamb'!AI79</f>
        <v>373.51731638514087</v>
      </c>
    </row>
    <row r="277" spans="2:75">
      <c r="B277" s="405">
        <f t="shared" si="22"/>
        <v>41001</v>
      </c>
      <c r="C277" s="215">
        <f t="shared" si="24"/>
        <v>14</v>
      </c>
      <c r="D277" s="40">
        <v>542.89850000000001</v>
      </c>
      <c r="E277" s="40">
        <v>566.55977997621369</v>
      </c>
      <c r="F277" s="40">
        <v>601.77910000000008</v>
      </c>
      <c r="BK277" s="405">
        <f t="shared" si="23"/>
        <v>41001</v>
      </c>
      <c r="BL277">
        <f t="shared" si="21"/>
        <v>14</v>
      </c>
      <c r="BM277" s="62">
        <v>501.55</v>
      </c>
      <c r="BN277" s="62">
        <v>701.55</v>
      </c>
      <c r="BO277" s="62">
        <v>561.53530000000001</v>
      </c>
      <c r="BP277" s="62">
        <v>416.89490000000001</v>
      </c>
      <c r="BQ277" s="62">
        <v>630</v>
      </c>
      <c r="BR277" s="62">
        <v>644.44000000000005</v>
      </c>
      <c r="BS277" s="62">
        <v>607.24</v>
      </c>
      <c r="BT277" s="62">
        <v>225.7534</v>
      </c>
      <c r="BU277" s="145">
        <f>+'[2]Uruguay 2'!T541</f>
        <v>469.87747683919514</v>
      </c>
      <c r="BV277" s="168">
        <f>+'[3]NZ Y lamb'!CQ82</f>
        <v>330.86998104886555</v>
      </c>
      <c r="BW277" s="168">
        <f>+'[3]AUS Lamb'!AI80</f>
        <v>364.16320776881508</v>
      </c>
    </row>
    <row r="278" spans="2:75">
      <c r="B278" s="405">
        <f t="shared" si="22"/>
        <v>41008</v>
      </c>
      <c r="C278" s="215">
        <f t="shared" si="24"/>
        <v>15</v>
      </c>
      <c r="D278" s="40">
        <v>542.63130000000001</v>
      </c>
      <c r="E278" s="40"/>
      <c r="F278" s="40">
        <v>598.7604</v>
      </c>
      <c r="BK278" s="405">
        <f t="shared" si="23"/>
        <v>41008</v>
      </c>
      <c r="BL278">
        <f t="shared" si="21"/>
        <v>15</v>
      </c>
      <c r="BM278" s="62">
        <v>500.18</v>
      </c>
      <c r="BN278" s="62">
        <v>690.63</v>
      </c>
      <c r="BO278" s="62">
        <v>562.43430000000001</v>
      </c>
      <c r="BP278" s="62">
        <v>416.34050000000002</v>
      </c>
      <c r="BQ278" s="62">
        <v>632</v>
      </c>
      <c r="BR278" s="62">
        <v>644.44000000000005</v>
      </c>
      <c r="BS278" s="62">
        <v>607.24</v>
      </c>
      <c r="BT278" s="62">
        <v>208.7396</v>
      </c>
      <c r="BU278" s="145">
        <f>+'[2]Uruguay 2'!T542</f>
        <v>467.91371781938034</v>
      </c>
      <c r="BV278" s="168">
        <f>+'[3]NZ Y lamb'!CQ83</f>
        <v>334.12775775569889</v>
      </c>
      <c r="BW278" s="168">
        <f>+'[3]AUS Lamb'!AI81</f>
        <v>362.36583184257603</v>
      </c>
    </row>
    <row r="279" spans="2:75">
      <c r="B279" s="405">
        <f t="shared" si="22"/>
        <v>41015</v>
      </c>
      <c r="C279" s="215">
        <f t="shared" si="24"/>
        <v>16</v>
      </c>
      <c r="D279" s="40">
        <v>539.74540000000002</v>
      </c>
      <c r="E279" s="40"/>
      <c r="F279" s="40">
        <v>591.39139999999998</v>
      </c>
      <c r="BK279" s="405">
        <f t="shared" si="23"/>
        <v>41015</v>
      </c>
      <c r="BL279">
        <f t="shared" si="21"/>
        <v>16</v>
      </c>
      <c r="BM279" s="62">
        <v>497.51</v>
      </c>
      <c r="BN279" s="62">
        <v>663.09</v>
      </c>
      <c r="BO279" s="62">
        <v>565.22829999999999</v>
      </c>
      <c r="BP279" s="62">
        <v>421.79510000000005</v>
      </c>
      <c r="BQ279" s="62">
        <v>631</v>
      </c>
      <c r="BR279" s="62">
        <v>644.44000000000005</v>
      </c>
      <c r="BS279" s="62">
        <v>607.37</v>
      </c>
      <c r="BT279" s="62">
        <v>208.66050000000001</v>
      </c>
      <c r="BU279" s="145">
        <f>+'[2]Uruguay 2'!T543</f>
        <v>466.02696895720544</v>
      </c>
      <c r="BV279" s="168">
        <f>+'[3]NZ Y lamb'!CQ84</f>
        <v>326.69910266349439</v>
      </c>
      <c r="BW279" s="168">
        <f>+'[3]AUS Lamb'!AI82</f>
        <v>339.64133334834344</v>
      </c>
    </row>
    <row r="280" spans="2:75">
      <c r="B280" s="405">
        <f t="shared" si="22"/>
        <v>41022</v>
      </c>
      <c r="C280" s="215">
        <f t="shared" si="24"/>
        <v>17</v>
      </c>
      <c r="D280" s="40">
        <v>521.23950000000002</v>
      </c>
      <c r="E280" s="40"/>
      <c r="F280" s="40">
        <v>594.31119999999999</v>
      </c>
      <c r="BK280" s="405">
        <f t="shared" si="23"/>
        <v>41022</v>
      </c>
      <c r="BL280">
        <f t="shared" si="21"/>
        <v>17</v>
      </c>
      <c r="BM280" s="62">
        <v>495.34</v>
      </c>
      <c r="BN280" s="62">
        <v>679.93</v>
      </c>
      <c r="BO280" s="62">
        <v>523.04579999999999</v>
      </c>
      <c r="BP280" s="62">
        <v>415.97770000000003</v>
      </c>
      <c r="BQ280" s="62">
        <v>627</v>
      </c>
      <c r="BR280" s="62">
        <v>479.75</v>
      </c>
      <c r="BS280" s="62">
        <v>606.84</v>
      </c>
      <c r="BT280" s="62">
        <v>239.63070000000002</v>
      </c>
      <c r="BU280" s="145">
        <f>+'[2]Uruguay 2'!T544</f>
        <v>454.93750625707537</v>
      </c>
      <c r="BV280" s="168">
        <f>+'[3]NZ Y lamb'!CQ85</f>
        <v>323.58210799456322</v>
      </c>
      <c r="BW280" s="168">
        <f>+'[3]AUS Lamb'!AI83</f>
        <v>343.88042865200225</v>
      </c>
    </row>
    <row r="281" spans="2:75">
      <c r="B281" s="405">
        <f t="shared" si="22"/>
        <v>41029</v>
      </c>
      <c r="C281" s="215">
        <f t="shared" si="24"/>
        <v>18</v>
      </c>
      <c r="D281" s="40">
        <v>511.6438</v>
      </c>
      <c r="E281" s="40"/>
      <c r="F281" s="40">
        <v>595.82180000000005</v>
      </c>
      <c r="BK281" s="405">
        <f t="shared" si="23"/>
        <v>41029</v>
      </c>
      <c r="BL281">
        <f t="shared" si="21"/>
        <v>18</v>
      </c>
      <c r="BM281" s="62">
        <v>487.83</v>
      </c>
      <c r="BN281" s="62">
        <v>692.67</v>
      </c>
      <c r="BO281" s="62">
        <v>511.637</v>
      </c>
      <c r="BP281" s="62">
        <v>413.40440000000001</v>
      </c>
      <c r="BQ281" s="62">
        <v>620</v>
      </c>
      <c r="BR281" s="62">
        <v>479.75</v>
      </c>
      <c r="BS281" s="62">
        <v>606.84</v>
      </c>
      <c r="BT281" s="62">
        <v>229.63320000000002</v>
      </c>
      <c r="BU281" s="145">
        <f>+'[2]Uruguay 2'!T545</f>
        <v>464.5252708832295</v>
      </c>
      <c r="BV281" s="168">
        <f>+'[3]NZ Y lamb'!CQ86</f>
        <v>314.20105355575066</v>
      </c>
      <c r="BW281" s="168">
        <f>+'[3]AUS Lamb'!AI84</f>
        <v>345.49676377219652</v>
      </c>
    </row>
    <row r="282" spans="2:75">
      <c r="B282" s="405">
        <f t="shared" si="22"/>
        <v>41036</v>
      </c>
      <c r="C282" s="215">
        <f t="shared" si="24"/>
        <v>19</v>
      </c>
      <c r="D282" s="40">
        <v>519.78530000000001</v>
      </c>
      <c r="E282" s="40"/>
      <c r="F282" s="40">
        <v>579.74829999999997</v>
      </c>
      <c r="BK282" s="405">
        <f t="shared" si="23"/>
        <v>41036</v>
      </c>
      <c r="BL282">
        <f t="shared" si="21"/>
        <v>19</v>
      </c>
      <c r="BM282" s="62">
        <v>488.23</v>
      </c>
      <c r="BN282" s="62">
        <v>675.32</v>
      </c>
      <c r="BO282" s="62">
        <v>533.51300000000003</v>
      </c>
      <c r="BP282" s="62">
        <v>409.47950000000003</v>
      </c>
      <c r="BQ282" s="62">
        <v>617</v>
      </c>
      <c r="BR282" s="62">
        <v>511.38</v>
      </c>
      <c r="BS282" s="62">
        <v>605.16999999999996</v>
      </c>
      <c r="BT282" s="62">
        <v>227.89660000000001</v>
      </c>
      <c r="BU282" s="145">
        <f>+'[2]Uruguay 2'!T546</f>
        <v>457.92093325677871</v>
      </c>
      <c r="BV282" s="168">
        <f>+'[3]NZ Y lamb'!CQ87</f>
        <v>309.1523864090143</v>
      </c>
      <c r="BW282" s="168">
        <f>+'[3]AUS Lamb'!AI85</f>
        <v>346.12667765481518</v>
      </c>
    </row>
    <row r="283" spans="2:75">
      <c r="B283" s="405">
        <f t="shared" si="22"/>
        <v>41043</v>
      </c>
      <c r="C283" s="215">
        <f t="shared" si="24"/>
        <v>20</v>
      </c>
      <c r="D283" s="40">
        <v>521.03750000000002</v>
      </c>
      <c r="E283" s="40"/>
      <c r="F283" s="40">
        <v>556.19889999999998</v>
      </c>
      <c r="BK283" s="405">
        <f t="shared" si="23"/>
        <v>41043</v>
      </c>
      <c r="BL283">
        <f t="shared" si="21"/>
        <v>20</v>
      </c>
      <c r="BM283" s="62">
        <v>480.3</v>
      </c>
      <c r="BN283" s="62">
        <v>605.27</v>
      </c>
      <c r="BO283" s="62">
        <v>539.93560000000002</v>
      </c>
      <c r="BP283" s="62">
        <v>402.83510000000001</v>
      </c>
      <c r="BQ283" s="62">
        <v>611</v>
      </c>
      <c r="BR283" s="62">
        <v>511.38</v>
      </c>
      <c r="BS283" s="62">
        <v>605.16999999999996</v>
      </c>
      <c r="BT283" s="62">
        <v>227.6104</v>
      </c>
      <c r="BU283" s="145">
        <f>+'[2]Uruguay 2'!T547</f>
        <v>461.0008631408441</v>
      </c>
      <c r="BV283" s="168">
        <f>+'[3]NZ Y lamb'!CQ88</f>
        <v>306.23608017817367</v>
      </c>
      <c r="BW283" s="168">
        <f>+'[3]AUS Lamb'!AI86</f>
        <v>330.17031359505188</v>
      </c>
    </row>
    <row r="284" spans="2:75">
      <c r="B284" s="405">
        <f t="shared" si="22"/>
        <v>41050</v>
      </c>
      <c r="C284" s="215">
        <f t="shared" si="24"/>
        <v>21</v>
      </c>
      <c r="D284" s="40">
        <v>516.36990000000003</v>
      </c>
      <c r="E284" s="40"/>
      <c r="F284" s="40">
        <v>555.25260000000003</v>
      </c>
      <c r="BL284">
        <f t="shared" si="21"/>
        <v>21</v>
      </c>
      <c r="BM284" s="62">
        <v>470.33</v>
      </c>
      <c r="BN284" s="62">
        <v>602.12</v>
      </c>
      <c r="BO284" s="62">
        <v>538.45630000000006</v>
      </c>
      <c r="BP284" s="62">
        <v>369.14879999999999</v>
      </c>
      <c r="BQ284" s="62">
        <v>608</v>
      </c>
      <c r="BR284" s="62">
        <v>481.89</v>
      </c>
      <c r="BS284" s="62">
        <v>604.1</v>
      </c>
      <c r="BT284" s="62">
        <v>244.49800000000002</v>
      </c>
      <c r="BU284" s="145">
        <f>+'[2]Uruguay 2'!T548</f>
        <v>457.19848056792387</v>
      </c>
      <c r="BV284" s="168">
        <f>+'[3]NZ Y lamb'!CQ89</f>
        <v>304.37253745630449</v>
      </c>
      <c r="BW284" s="168"/>
    </row>
    <row r="285" spans="2:75">
      <c r="B285" s="405">
        <f t="shared" si="22"/>
        <v>41057</v>
      </c>
      <c r="C285" s="215">
        <f t="shared" si="24"/>
        <v>22</v>
      </c>
      <c r="D285" s="40">
        <v>491.72030000000001</v>
      </c>
      <c r="E285" s="40"/>
      <c r="F285" s="40">
        <v>555.39780000000007</v>
      </c>
      <c r="BL285">
        <f t="shared" si="21"/>
        <v>22</v>
      </c>
      <c r="BM285" s="62">
        <v>477.06</v>
      </c>
      <c r="BN285" s="62">
        <v>602.12</v>
      </c>
      <c r="BO285" s="62">
        <v>493.0154</v>
      </c>
      <c r="BP285" s="62">
        <v>366.29140000000001</v>
      </c>
      <c r="BQ285" s="62">
        <v>594</v>
      </c>
      <c r="BR285" s="62">
        <v>481.89</v>
      </c>
      <c r="BS285" s="62">
        <v>603.96</v>
      </c>
      <c r="BT285" s="62">
        <v>243.87440000000001</v>
      </c>
      <c r="BU285" s="145">
        <f>+'[2]Uruguay 2'!T549</f>
        <v>456.3619564018814</v>
      </c>
      <c r="BV285" s="168">
        <f>+'[3]NZ Y lamb'!CQ90</f>
        <v>309.12018471260171</v>
      </c>
      <c r="BW285" s="168"/>
    </row>
    <row r="286" spans="2:75">
      <c r="B286" s="405">
        <f t="shared" si="22"/>
        <v>41064</v>
      </c>
      <c r="C286" s="215">
        <f t="shared" si="24"/>
        <v>23</v>
      </c>
      <c r="D286" s="40">
        <v>491.3503</v>
      </c>
      <c r="E286" s="40"/>
      <c r="F286" s="40">
        <v>557.15170000000001</v>
      </c>
      <c r="BL286">
        <f t="shared" si="21"/>
        <v>23</v>
      </c>
      <c r="BM286" s="62">
        <v>464.19</v>
      </c>
      <c r="BN286" s="62">
        <v>607.20000000000005</v>
      </c>
      <c r="BO286" s="62">
        <v>499.16</v>
      </c>
      <c r="BP286" s="62">
        <v>378.52850000000001</v>
      </c>
      <c r="BQ286" s="62">
        <v>587</v>
      </c>
      <c r="BR286" s="62">
        <v>481.89</v>
      </c>
      <c r="BS286" s="62">
        <v>603.96</v>
      </c>
      <c r="BT286" s="62">
        <v>244.67780000000002</v>
      </c>
      <c r="BU286" s="145">
        <f>+'[2]Uruguay 2'!T550</f>
        <v>483.60678942196085</v>
      </c>
      <c r="BV286" s="168">
        <f>+'[3]NZ Y lamb'!CQ91</f>
        <v>310.75479930191972</v>
      </c>
      <c r="BW286" s="168"/>
    </row>
    <row r="287" spans="2:75">
      <c r="B287" s="405">
        <f t="shared" si="22"/>
        <v>41071</v>
      </c>
      <c r="C287" s="215">
        <f t="shared" si="24"/>
        <v>24</v>
      </c>
      <c r="D287" s="40">
        <v>500.20660000000004</v>
      </c>
      <c r="E287" s="40"/>
      <c r="F287" s="40">
        <v>553.40570000000002</v>
      </c>
      <c r="BL287">
        <f t="shared" si="21"/>
        <v>24</v>
      </c>
      <c r="BM287" s="62">
        <v>462.81</v>
      </c>
      <c r="BN287" s="62">
        <v>605.09</v>
      </c>
      <c r="BO287" s="62">
        <v>518.23199999999997</v>
      </c>
      <c r="BP287" s="62">
        <v>379.06980000000004</v>
      </c>
      <c r="BQ287" s="62">
        <v>582</v>
      </c>
      <c r="BR287" s="62">
        <v>481.89</v>
      </c>
      <c r="BS287" s="62">
        <v>603.70000000000005</v>
      </c>
      <c r="BT287" s="62">
        <v>224.10470000000001</v>
      </c>
      <c r="BU287" s="145">
        <f>+'[2]Uruguay 2'!$T551</f>
        <v>486.11420043920128</v>
      </c>
      <c r="BV287" s="168">
        <f>+'[3]NZ Y lamb'!CQ92</f>
        <v>323.02114964101384</v>
      </c>
      <c r="BW287" s="168">
        <f>+'[3]AUS Lamb'!AI90</f>
        <v>330.58222951851934</v>
      </c>
    </row>
    <row r="288" spans="2:75">
      <c r="B288" s="405">
        <f t="shared" si="22"/>
        <v>41078</v>
      </c>
      <c r="C288" s="215">
        <f t="shared" si="24"/>
        <v>25</v>
      </c>
      <c r="D288" s="40">
        <v>506.21140000000003</v>
      </c>
      <c r="E288" s="40"/>
      <c r="F288" s="40">
        <v>551.67899999999997</v>
      </c>
      <c r="BL288">
        <f t="shared" si="21"/>
        <v>25</v>
      </c>
      <c r="BM288" s="62">
        <v>466.93</v>
      </c>
      <c r="BN288" s="62">
        <v>594.91999999999996</v>
      </c>
      <c r="BO288" s="62">
        <v>532.81700000000001</v>
      </c>
      <c r="BP288" s="62">
        <v>373.59980000000002</v>
      </c>
      <c r="BQ288" s="62">
        <v>577</v>
      </c>
      <c r="BR288" s="62">
        <v>481.79</v>
      </c>
      <c r="BS288" s="62">
        <v>603.42999999999995</v>
      </c>
      <c r="BT288" s="62">
        <v>251.16560000000001</v>
      </c>
      <c r="BU288" s="145">
        <f>+'[2]Uruguay 2'!$T552</f>
        <v>487.36790594782161</v>
      </c>
      <c r="BV288" s="168">
        <f>+'[3]NZ Y lamb'!CQ93</f>
        <v>327.44772502916624</v>
      </c>
      <c r="BW288" s="168">
        <f>+'[3]AUS Lamb'!AI91</f>
        <v>322.26972229466929</v>
      </c>
    </row>
    <row r="289" spans="1:75">
      <c r="A289" s="42">
        <v>2012</v>
      </c>
      <c r="B289" s="405">
        <f t="shared" si="22"/>
        <v>41085</v>
      </c>
      <c r="C289" s="215">
        <f t="shared" si="24"/>
        <v>26</v>
      </c>
      <c r="D289" s="40">
        <v>503.101</v>
      </c>
      <c r="E289" s="40"/>
      <c r="F289" s="40">
        <v>555.04780000000005</v>
      </c>
      <c r="BL289">
        <f t="shared" ref="BL289:BL295" si="25">+BL288+1</f>
        <v>26</v>
      </c>
      <c r="BM289" s="62">
        <v>467.54</v>
      </c>
      <c r="BN289" s="62">
        <v>604.52</v>
      </c>
      <c r="BO289" s="62">
        <v>528.73140000000001</v>
      </c>
      <c r="BP289" s="62">
        <v>393.16239999999999</v>
      </c>
      <c r="BQ289" s="62">
        <v>575</v>
      </c>
      <c r="BR289" s="62">
        <v>481.79</v>
      </c>
      <c r="BS289" s="62">
        <v>603.42999999999995</v>
      </c>
      <c r="BT289" s="62">
        <v>243.71090000000001</v>
      </c>
      <c r="BU289" s="145">
        <f>+'[2]Uruguay 2'!$T553</f>
        <v>480.93760995199517</v>
      </c>
      <c r="BV289" s="168">
        <f>+'[3]NZ Y lamb'!CQ94</f>
        <v>329.94086157630124</v>
      </c>
      <c r="BW289" s="168">
        <f>+'[3]AUS Lamb'!AI92</f>
        <v>318.84091143180859</v>
      </c>
    </row>
    <row r="290" spans="1:75">
      <c r="B290" s="405">
        <f t="shared" si="22"/>
        <v>41092</v>
      </c>
      <c r="C290" s="215">
        <f t="shared" si="24"/>
        <v>27</v>
      </c>
      <c r="D290" s="40">
        <v>489.87020000000001</v>
      </c>
      <c r="E290" s="40"/>
      <c r="F290" s="40">
        <v>558.44280000000003</v>
      </c>
      <c r="BL290">
        <f t="shared" si="25"/>
        <v>27</v>
      </c>
      <c r="BM290" s="62">
        <v>481.71</v>
      </c>
      <c r="BN290" s="62">
        <v>606.14</v>
      </c>
      <c r="BO290" s="62">
        <v>502.5172</v>
      </c>
      <c r="BP290" s="62">
        <v>379.01400000000001</v>
      </c>
      <c r="BQ290" s="62">
        <v>579</v>
      </c>
      <c r="BR290" s="62">
        <v>481.79</v>
      </c>
      <c r="BS290" s="62">
        <v>603.42999999999995</v>
      </c>
      <c r="BT290" s="62">
        <v>247.535</v>
      </c>
      <c r="BU290" s="145">
        <f>+'[2]Uruguay 2'!$T554</f>
        <v>446.05270959326458</v>
      </c>
      <c r="BV290" s="168">
        <f>+'[3]NZ Y lamb'!CQ95</f>
        <v>334.55434015202218</v>
      </c>
      <c r="BW290" s="168">
        <f>+'[3]AUS Lamb'!AI93</f>
        <v>331.37144239296947</v>
      </c>
    </row>
    <row r="291" spans="1:75">
      <c r="B291" s="405">
        <f t="shared" si="22"/>
        <v>41099</v>
      </c>
      <c r="C291" s="215">
        <f t="shared" si="24"/>
        <v>28</v>
      </c>
      <c r="D291" s="40">
        <v>493.67149999999998</v>
      </c>
      <c r="E291" s="40"/>
      <c r="F291" s="40">
        <v>577.09519999999998</v>
      </c>
      <c r="BL291">
        <f t="shared" si="25"/>
        <v>28</v>
      </c>
      <c r="BM291" s="62">
        <v>498.06</v>
      </c>
      <c r="BN291" s="62">
        <v>638.09</v>
      </c>
      <c r="BO291" s="62">
        <v>509.3254</v>
      </c>
      <c r="BP291" s="62">
        <v>379.96519999999998</v>
      </c>
      <c r="BQ291" s="62">
        <v>579</v>
      </c>
      <c r="BR291" s="62">
        <v>481.89</v>
      </c>
      <c r="BS291" s="62">
        <v>603.70000000000005</v>
      </c>
      <c r="BT291" s="62">
        <v>242.053</v>
      </c>
      <c r="BU291" s="145">
        <f>+'[2]Uruguay 2'!$T555</f>
        <v>444.31103996205383</v>
      </c>
      <c r="BV291" s="168">
        <f>+'[3]NZ Y lamb'!CQ96</f>
        <v>337.93170514850937</v>
      </c>
      <c r="BW291" s="168">
        <f>+'[3]AUS Lamb'!AI94</f>
        <v>347.97289375571552</v>
      </c>
    </row>
    <row r="292" spans="1:75">
      <c r="B292" s="405">
        <f t="shared" si="22"/>
        <v>41106</v>
      </c>
      <c r="C292" s="215">
        <f t="shared" si="24"/>
        <v>29</v>
      </c>
      <c r="D292" s="40">
        <v>506.48630000000003</v>
      </c>
      <c r="E292" s="40"/>
      <c r="F292" s="40">
        <v>591.86969999999997</v>
      </c>
      <c r="BL292">
        <f t="shared" si="25"/>
        <v>29</v>
      </c>
      <c r="BM292" s="62">
        <v>509.38</v>
      </c>
      <c r="BN292" s="62">
        <v>679.4</v>
      </c>
      <c r="BO292" s="62">
        <v>533.85159999999996</v>
      </c>
      <c r="BP292" s="62">
        <v>361.33850000000001</v>
      </c>
      <c r="BQ292" s="62">
        <v>581</v>
      </c>
      <c r="BR292" s="62">
        <v>481.89</v>
      </c>
      <c r="BS292" s="62">
        <v>603.70000000000005</v>
      </c>
      <c r="BT292" s="62">
        <v>234.69470000000001</v>
      </c>
      <c r="BU292" s="145">
        <f>+'[2]Uruguay 2'!$T556</f>
        <v>448.12789043045183</v>
      </c>
      <c r="BV292" s="168">
        <f>+'[3]NZ Y lamb'!CQ97</f>
        <v>338.48656307385409</v>
      </c>
      <c r="BW292" s="168">
        <f>+'[3]AUS Lamb'!AI95</f>
        <v>369.53807740324595</v>
      </c>
    </row>
    <row r="293" spans="1:75">
      <c r="B293" s="405">
        <f t="shared" si="22"/>
        <v>41113</v>
      </c>
      <c r="C293" s="215">
        <f t="shared" si="24"/>
        <v>30</v>
      </c>
      <c r="D293" s="40">
        <v>511.1069</v>
      </c>
      <c r="E293" s="40"/>
      <c r="F293" s="40">
        <v>594.90729999999996</v>
      </c>
      <c r="BL293">
        <f t="shared" si="25"/>
        <v>30</v>
      </c>
      <c r="BM293" s="62">
        <v>511.3</v>
      </c>
      <c r="BN293" s="62">
        <v>688.04</v>
      </c>
      <c r="BO293" s="62">
        <v>540.1173</v>
      </c>
      <c r="BP293" s="62">
        <v>381.71629999999999</v>
      </c>
      <c r="BQ293" s="62">
        <v>584</v>
      </c>
      <c r="BR293" s="62">
        <v>481.89</v>
      </c>
      <c r="BS293" s="62">
        <v>603.70000000000005</v>
      </c>
      <c r="BT293" s="62">
        <v>232.63589999999999</v>
      </c>
      <c r="BU293" s="145">
        <f>+'[2]Uruguay 2'!$T557</f>
        <v>443.75518795209291</v>
      </c>
      <c r="BV293" s="168">
        <f>+'[3]NZ Y lamb'!CQ98</f>
        <v>333.95699968272334</v>
      </c>
      <c r="BW293" s="168">
        <f>+'[3]AUS Lamb'!AI96</f>
        <v>365.27314139722097</v>
      </c>
    </row>
    <row r="294" spans="1:75">
      <c r="B294" s="405">
        <f t="shared" si="22"/>
        <v>41120</v>
      </c>
      <c r="C294" s="215">
        <f t="shared" si="24"/>
        <v>31</v>
      </c>
      <c r="D294" s="40">
        <v>507.38490000000002</v>
      </c>
      <c r="E294" s="40"/>
      <c r="F294" s="40">
        <v>579.18259999999998</v>
      </c>
      <c r="BL294">
        <f t="shared" si="25"/>
        <v>31</v>
      </c>
      <c r="BM294" s="62">
        <v>516.38</v>
      </c>
      <c r="BN294" s="62">
        <v>695.72</v>
      </c>
      <c r="BO294" s="62">
        <v>530.81370000000004</v>
      </c>
      <c r="BP294" s="62">
        <v>387.95249999999999</v>
      </c>
      <c r="BQ294" s="62">
        <v>588</v>
      </c>
      <c r="BR294" s="62">
        <v>481.89</v>
      </c>
      <c r="BS294" s="62">
        <v>604.1</v>
      </c>
      <c r="BT294" s="62">
        <v>234.12100000000001</v>
      </c>
      <c r="BU294" s="145">
        <f>+'[2]Uruguay 2'!$T558</f>
        <v>448.49845843709238</v>
      </c>
      <c r="BV294" s="168">
        <f>+'[3]NZ Y lamb'!CQ99</f>
        <v>337.71031697351168</v>
      </c>
      <c r="BW294" s="168">
        <f>+'[3]AUS Lamb'!AI97</f>
        <v>368.36297939931859</v>
      </c>
    </row>
    <row r="295" spans="1:75">
      <c r="B295" s="405">
        <f t="shared" si="22"/>
        <v>41127</v>
      </c>
      <c r="C295" s="215">
        <f t="shared" si="24"/>
        <v>32</v>
      </c>
      <c r="D295" s="40">
        <v>494.08499999999998</v>
      </c>
      <c r="E295" s="40"/>
      <c r="F295" s="40">
        <v>604.94740000000002</v>
      </c>
      <c r="BL295">
        <f t="shared" si="25"/>
        <v>32</v>
      </c>
      <c r="BM295" s="62">
        <v>529.73</v>
      </c>
      <c r="BN295" s="62">
        <v>707.41</v>
      </c>
      <c r="BO295" s="62">
        <v>505.43450000000001</v>
      </c>
      <c r="BP295" s="62">
        <v>390.88619999999997</v>
      </c>
      <c r="BQ295" s="62">
        <v>593</v>
      </c>
      <c r="BR295" s="62">
        <v>467.51</v>
      </c>
      <c r="BS295" s="62">
        <v>604.1</v>
      </c>
      <c r="BT295" s="62">
        <v>220.08240000000001</v>
      </c>
      <c r="BU295" s="145">
        <f>+'[2]Uruguay 2'!$T559</f>
        <v>451.81882397790434</v>
      </c>
      <c r="BV295" s="168">
        <f>+'[3]NZ Y lamb'!CQ100</f>
        <v>337.74218816356966</v>
      </c>
      <c r="BW295" s="168">
        <f>+'[3]AUS Lamb'!AI98</f>
        <v>352.32603596559807</v>
      </c>
    </row>
    <row r="296" spans="1:75">
      <c r="B296" s="405">
        <f t="shared" si="22"/>
        <v>41134</v>
      </c>
      <c r="C296" s="215">
        <f t="shared" si="24"/>
        <v>33</v>
      </c>
      <c r="D296" s="40">
        <v>509.47250000000003</v>
      </c>
      <c r="E296" s="40"/>
      <c r="F296" s="40">
        <v>614.49379999999996</v>
      </c>
      <c r="BL296">
        <v>33</v>
      </c>
      <c r="BM296" s="62">
        <v>539.23</v>
      </c>
      <c r="BN296" s="62">
        <v>731.89</v>
      </c>
      <c r="BO296" s="62">
        <v>530.3777</v>
      </c>
      <c r="BP296" s="62">
        <v>402.22719999999998</v>
      </c>
      <c r="BQ296" s="62">
        <v>599</v>
      </c>
      <c r="BR296" s="62">
        <v>528.73</v>
      </c>
      <c r="BS296" s="62">
        <v>604.1</v>
      </c>
      <c r="BT296" s="62">
        <v>237.4265</v>
      </c>
      <c r="BU296" s="145">
        <f>+'[2]Uruguay 2'!$T560</f>
        <v>457.76134966344381</v>
      </c>
      <c r="BV296" s="168">
        <f>+'[3]NZ Y lamb'!CQ101</f>
        <v>335.45959018391113</v>
      </c>
      <c r="BW296" s="168">
        <f>+'[3]AUS Lamb'!AI99</f>
        <v>351.78890220341879</v>
      </c>
    </row>
    <row r="297" spans="1:75">
      <c r="B297" s="405">
        <f t="shared" si="22"/>
        <v>41141</v>
      </c>
      <c r="C297" s="215">
        <f t="shared" si="24"/>
        <v>34</v>
      </c>
      <c r="D297" s="40">
        <v>510.64260000000002</v>
      </c>
      <c r="E297" s="40"/>
      <c r="F297" s="40">
        <v>611.92280000000005</v>
      </c>
      <c r="BL297">
        <v>34</v>
      </c>
      <c r="BM297" s="62">
        <v>539.34</v>
      </c>
      <c r="BN297" s="62">
        <v>727.3</v>
      </c>
      <c r="BO297" s="62">
        <v>528.95100000000002</v>
      </c>
      <c r="BP297" s="62">
        <v>373.80450000000002</v>
      </c>
      <c r="BQ297" s="62">
        <v>606</v>
      </c>
      <c r="BR297" s="62">
        <v>459.34</v>
      </c>
      <c r="BS297" s="62">
        <v>604.1</v>
      </c>
      <c r="BT297" s="62">
        <v>238.35509999999999</v>
      </c>
      <c r="BU297" s="145">
        <f>+'[2]Uruguay 2'!$T561</f>
        <v>448.15613519059065</v>
      </c>
      <c r="BV297" s="168">
        <f>+'[3]NZ Y lamb'!CQ102</f>
        <v>342.8466392420379</v>
      </c>
      <c r="BW297" s="168">
        <f>+'[3]AUS Lamb'!AI100</f>
        <v>349.2716408465273</v>
      </c>
    </row>
    <row r="298" spans="1:75">
      <c r="B298" s="405">
        <f t="shared" si="22"/>
        <v>41148</v>
      </c>
      <c r="C298" s="215">
        <f t="shared" si="24"/>
        <v>35</v>
      </c>
      <c r="D298" s="40">
        <v>505.78320000000002</v>
      </c>
      <c r="E298" s="40"/>
      <c r="F298" s="40">
        <v>615.93359999999996</v>
      </c>
      <c r="BL298">
        <v>35</v>
      </c>
      <c r="BM298" s="62">
        <v>540.73</v>
      </c>
      <c r="BN298" s="62">
        <v>728.32</v>
      </c>
      <c r="BO298" s="62">
        <v>518.63919999999996</v>
      </c>
      <c r="BP298" s="62">
        <v>385.53649999999999</v>
      </c>
      <c r="BQ298" s="62">
        <v>608</v>
      </c>
      <c r="BR298" s="62">
        <v>436.89</v>
      </c>
      <c r="BS298" s="62">
        <v>604.1</v>
      </c>
      <c r="BT298" s="62">
        <v>239.0966</v>
      </c>
      <c r="BU298" s="145">
        <f>+'[2]Uruguay 2'!$T562</f>
        <v>445.35305703703426</v>
      </c>
      <c r="BV298" s="168">
        <f>+'[3]NZ Y lamb'!CQ103</f>
        <v>337.52210443371411</v>
      </c>
      <c r="BW298" s="168">
        <f>+'[3]AUS Lamb'!AI101</f>
        <v>348.233532959255</v>
      </c>
    </row>
    <row r="299" spans="1:75">
      <c r="B299" s="405">
        <f t="shared" si="22"/>
        <v>41155</v>
      </c>
      <c r="C299" s="215">
        <f t="shared" si="24"/>
        <v>36</v>
      </c>
      <c r="D299" s="40">
        <v>502.05309999999997</v>
      </c>
      <c r="E299" s="40"/>
      <c r="F299" s="40">
        <v>633.96529999999996</v>
      </c>
      <c r="BL299">
        <v>36</v>
      </c>
      <c r="BM299" s="62">
        <v>540.21</v>
      </c>
      <c r="BN299" s="62">
        <v>779.95</v>
      </c>
      <c r="BO299" s="62">
        <v>513.07830000000001</v>
      </c>
      <c r="BP299" s="62">
        <v>382.51139999999998</v>
      </c>
      <c r="BQ299" s="62">
        <v>610</v>
      </c>
      <c r="BR299" s="62">
        <v>459.34</v>
      </c>
      <c r="BS299" s="62">
        <v>604.1</v>
      </c>
      <c r="BT299" s="62">
        <v>223.07910000000001</v>
      </c>
      <c r="BU299" s="145">
        <f>+'[2]Uruguay 2'!$T563</f>
        <v>437.56516337984425</v>
      </c>
      <c r="BV299" s="168">
        <f>+'[3]NZ Y lamb'!CQ104</f>
        <v>339.61367954401521</v>
      </c>
      <c r="BW299" s="168">
        <f>+'[3]AUS Lamb'!AI102</f>
        <v>359.85057947498132</v>
      </c>
    </row>
    <row r="300" spans="1:75">
      <c r="B300" s="405">
        <f t="shared" si="22"/>
        <v>41162</v>
      </c>
      <c r="C300" s="215">
        <f t="shared" si="24"/>
        <v>37</v>
      </c>
      <c r="D300" s="40">
        <v>493.88569999999999</v>
      </c>
      <c r="E300" s="40"/>
      <c r="F300" s="40">
        <v>637.87940000000003</v>
      </c>
      <c r="BL300">
        <v>37</v>
      </c>
      <c r="BM300" s="62">
        <v>540.23</v>
      </c>
      <c r="BN300" s="62">
        <v>785.42</v>
      </c>
      <c r="BO300" s="62">
        <v>495.88529999999997</v>
      </c>
      <c r="BP300" s="62">
        <v>369.3655</v>
      </c>
      <c r="BQ300" s="62">
        <v>616</v>
      </c>
      <c r="BR300" s="62">
        <v>459.34</v>
      </c>
      <c r="BS300" s="62">
        <v>604.1</v>
      </c>
      <c r="BT300" s="62">
        <v>222.51609999999999</v>
      </c>
      <c r="BU300" s="145">
        <f>+'[2]Uruguay 2'!$T564</f>
        <v>435.30986342495027</v>
      </c>
      <c r="BV300" s="168">
        <f>+'[3]NZ Y lamb'!CQ105</f>
        <v>344.91681623658559</v>
      </c>
      <c r="BW300" s="168">
        <f>+'[3]AUS Lamb'!AI103</f>
        <v>330.53437476085105</v>
      </c>
    </row>
    <row r="301" spans="1:75">
      <c r="B301" s="405">
        <f t="shared" si="22"/>
        <v>41169</v>
      </c>
      <c r="C301" s="215">
        <f t="shared" si="24"/>
        <v>38</v>
      </c>
      <c r="D301" s="40">
        <v>484.41629999999998</v>
      </c>
      <c r="E301" s="40"/>
      <c r="F301" s="40">
        <v>639.45000000000005</v>
      </c>
      <c r="BL301">
        <v>38</v>
      </c>
      <c r="BM301" s="62">
        <v>547.16</v>
      </c>
      <c r="BN301" s="62">
        <v>789.07</v>
      </c>
      <c r="BO301" s="62">
        <v>475.00299999999999</v>
      </c>
      <c r="BP301" s="62">
        <v>392.30950000000001</v>
      </c>
      <c r="BQ301" s="62">
        <v>629</v>
      </c>
      <c r="BR301" s="62">
        <v>459.34</v>
      </c>
      <c r="BS301" s="62">
        <v>605.02</v>
      </c>
      <c r="BT301" s="62">
        <v>221.86930000000001</v>
      </c>
      <c r="BU301" s="145">
        <f>+'[2]Uruguay 2'!$T565</f>
        <v>435.82747325066362</v>
      </c>
      <c r="BV301" s="168">
        <f>+'[3]NZ Y lamb'!CQ106</f>
        <v>345.40631880271025</v>
      </c>
      <c r="BW301" s="168">
        <f>+'[3]AUS Lamb'!AI104</f>
        <v>312.13795038060556</v>
      </c>
    </row>
    <row r="302" spans="1:75">
      <c r="B302" s="405">
        <f t="shared" si="22"/>
        <v>41176</v>
      </c>
      <c r="C302" s="215">
        <f t="shared" si="24"/>
        <v>39</v>
      </c>
      <c r="D302" s="40">
        <v>483.06400000000002</v>
      </c>
      <c r="E302" s="40"/>
      <c r="F302" s="40">
        <v>638.56119999999999</v>
      </c>
      <c r="BL302">
        <v>39</v>
      </c>
      <c r="BM302" s="62">
        <v>547.16</v>
      </c>
      <c r="BN302" s="62">
        <v>791.4</v>
      </c>
      <c r="BO302" s="62">
        <v>469.53699999999998</v>
      </c>
      <c r="BP302" s="62">
        <v>367.4298</v>
      </c>
      <c r="BQ302" s="62">
        <v>630</v>
      </c>
      <c r="BR302" s="62">
        <v>459.34</v>
      </c>
      <c r="BS302" s="62">
        <v>605.02</v>
      </c>
      <c r="BT302" s="62">
        <v>232.16149999999999</v>
      </c>
      <c r="BU302" s="145">
        <f>+'[2]Uruguay 2'!$T566</f>
        <v>438.89616007453577</v>
      </c>
      <c r="BV302" s="168">
        <f>+'[3]NZ Y lamb'!CQ107</f>
        <v>347.41278338156553</v>
      </c>
      <c r="BW302" s="168">
        <f>+'[3]AUS Lamb'!AI105</f>
        <v>313.82545993535194</v>
      </c>
    </row>
    <row r="303" spans="1:75">
      <c r="B303" s="405">
        <f t="shared" si="22"/>
        <v>41183</v>
      </c>
      <c r="C303" s="215">
        <f t="shared" si="24"/>
        <v>40</v>
      </c>
      <c r="D303" s="40">
        <v>474.6035</v>
      </c>
      <c r="E303" s="40"/>
      <c r="F303" s="40">
        <v>626.22460000000001</v>
      </c>
      <c r="BL303">
        <v>40</v>
      </c>
      <c r="BM303" s="62">
        <v>545.59</v>
      </c>
      <c r="BN303" s="62">
        <v>781.04</v>
      </c>
      <c r="BO303" s="62">
        <v>451.62819999999999</v>
      </c>
      <c r="BP303" s="62">
        <v>384.77260000000001</v>
      </c>
      <c r="BQ303" s="62">
        <v>630</v>
      </c>
      <c r="BR303" s="62">
        <v>443.02</v>
      </c>
      <c r="BS303" s="62">
        <v>605.02</v>
      </c>
      <c r="BT303" s="62">
        <v>230.9665</v>
      </c>
      <c r="BU303" s="145">
        <f>+'[2]Uruguay 2'!$T567</f>
        <v>429.81955965935219</v>
      </c>
      <c r="BV303" s="168">
        <f>+'[3]NZ Y lamb'!CQ108</f>
        <v>346.37026310732119</v>
      </c>
      <c r="BW303" s="168">
        <f>+'[3]AUS Lamb'!AI106</f>
        <v>308.27757571160066</v>
      </c>
    </row>
    <row r="304" spans="1:75">
      <c r="B304" s="405">
        <f t="shared" si="22"/>
        <v>41190</v>
      </c>
      <c r="C304" s="215">
        <f t="shared" si="24"/>
        <v>41</v>
      </c>
      <c r="D304" s="40">
        <v>474.87619999999998</v>
      </c>
      <c r="E304" s="40"/>
      <c r="F304" s="40">
        <v>631.0806</v>
      </c>
      <c r="BL304">
        <v>41</v>
      </c>
      <c r="BM304" s="62">
        <v>544.13</v>
      </c>
      <c r="BN304" s="62">
        <v>788.61</v>
      </c>
      <c r="BO304" s="62">
        <v>447.20589999999999</v>
      </c>
      <c r="BP304" s="62">
        <v>401.33920000000001</v>
      </c>
      <c r="BQ304" s="62">
        <v>633</v>
      </c>
      <c r="BR304" s="62">
        <v>406.28</v>
      </c>
      <c r="BS304" s="62">
        <v>605.02</v>
      </c>
      <c r="BT304" s="62">
        <v>259.74630000000002</v>
      </c>
      <c r="BU304" s="145">
        <f>+'[2]Uruguay 2'!$T568</f>
        <v>432.10035499475782</v>
      </c>
      <c r="BV304" s="168">
        <f>+'[3]NZ Y lamb'!CQ109</f>
        <v>343.48797452897605</v>
      </c>
      <c r="BW304" s="168">
        <f>+'[3]AUS Lamb'!AI107</f>
        <v>299.0228474132536</v>
      </c>
    </row>
    <row r="305" spans="1:75">
      <c r="B305" s="405">
        <f t="shared" si="22"/>
        <v>41197</v>
      </c>
      <c r="C305" s="215">
        <f t="shared" si="24"/>
        <v>42</v>
      </c>
      <c r="D305" s="40">
        <v>473.99029999999999</v>
      </c>
      <c r="F305" s="40">
        <v>629.10749999999996</v>
      </c>
      <c r="BL305">
        <v>42</v>
      </c>
      <c r="BM305" s="62">
        <v>544.13</v>
      </c>
      <c r="BN305" s="62">
        <v>792.63</v>
      </c>
      <c r="BO305" s="62">
        <v>445.65980000000002</v>
      </c>
      <c r="BP305" s="62">
        <v>378.22320000000002</v>
      </c>
      <c r="BQ305" s="62">
        <v>633</v>
      </c>
      <c r="BR305" s="62">
        <v>447.1</v>
      </c>
      <c r="BS305" s="62">
        <v>606.08000000000004</v>
      </c>
      <c r="BT305" s="62">
        <v>248.39510000000001</v>
      </c>
      <c r="BU305" s="145">
        <f>+'[2]Uruguay 2'!$T569</f>
        <v>423.41861791160073</v>
      </c>
      <c r="BV305" s="168">
        <f>+'[3]NZ Y lamb'!CQ110</f>
        <v>340.4455600878569</v>
      </c>
      <c r="BW305" s="168">
        <f>+'[3]AUS Lamb'!AI108</f>
        <v>294.95819185092989</v>
      </c>
    </row>
    <row r="306" spans="1:75">
      <c r="B306" s="405">
        <f t="shared" si="22"/>
        <v>41204</v>
      </c>
      <c r="C306" s="296">
        <f t="shared" si="24"/>
        <v>43</v>
      </c>
      <c r="D306" s="40">
        <v>470.24990000000003</v>
      </c>
      <c r="F306" s="40">
        <v>625.89710000000002</v>
      </c>
      <c r="BL306">
        <v>43</v>
      </c>
      <c r="BM306" s="62">
        <v>544.13</v>
      </c>
      <c r="BN306" s="62">
        <v>776.47</v>
      </c>
      <c r="BO306" s="62">
        <v>446.471</v>
      </c>
      <c r="BP306" s="62">
        <v>368.91500000000002</v>
      </c>
      <c r="BQ306" s="62">
        <v>633</v>
      </c>
      <c r="BR306" s="62">
        <v>414.45</v>
      </c>
      <c r="BS306" s="62">
        <v>605.95000000000005</v>
      </c>
      <c r="BT306" s="62">
        <v>220.27510000000001</v>
      </c>
      <c r="BU306" s="145">
        <f>+'[2]Uruguay 2'!$T570</f>
        <v>420.91710044696231</v>
      </c>
      <c r="BV306" s="168">
        <f>+'[3]NZ Y lamb'!CQ111</f>
        <v>342.03700034226222</v>
      </c>
      <c r="BW306" s="168">
        <f>+'[3]AUS Lamb'!AI109</f>
        <v>278.41178730424167</v>
      </c>
    </row>
    <row r="307" spans="1:75">
      <c r="B307" s="405">
        <f t="shared" si="22"/>
        <v>41211</v>
      </c>
      <c r="C307" s="296">
        <f t="shared" si="24"/>
        <v>44</v>
      </c>
      <c r="D307" s="40">
        <v>469.75479999999999</v>
      </c>
      <c r="F307" s="40">
        <v>629.73069999999996</v>
      </c>
      <c r="BL307">
        <v>44</v>
      </c>
      <c r="BM307" s="62">
        <v>543.99</v>
      </c>
      <c r="BN307" s="62">
        <v>783.25</v>
      </c>
      <c r="BO307" s="62">
        <v>439.42189999999999</v>
      </c>
      <c r="BP307" s="62">
        <v>378.42899999999997</v>
      </c>
      <c r="BQ307" s="62">
        <v>633</v>
      </c>
      <c r="BR307" s="62">
        <v>412.4</v>
      </c>
      <c r="BS307" s="62">
        <v>605.95000000000005</v>
      </c>
      <c r="BT307" s="62">
        <v>260.35489999999999</v>
      </c>
      <c r="BU307" s="145">
        <f>+'[2]Uruguay 2'!$T571</f>
        <v>428.56880092703295</v>
      </c>
      <c r="BV307" s="168">
        <f>+'[3]NZ Y lamb'!CQ112</f>
        <v>337.93938952296799</v>
      </c>
      <c r="BW307" s="168">
        <f>+'[3]AUS Lamb'!AI110</f>
        <v>261.16729038936222</v>
      </c>
    </row>
    <row r="308" spans="1:75">
      <c r="B308" s="405">
        <f t="shared" si="22"/>
        <v>41218</v>
      </c>
      <c r="C308" s="296">
        <f t="shared" si="24"/>
        <v>45</v>
      </c>
      <c r="D308" s="40">
        <v>470.47699999999998</v>
      </c>
      <c r="F308" s="40">
        <v>632.15880000000004</v>
      </c>
      <c r="BL308">
        <v>45</v>
      </c>
      <c r="BM308" s="62">
        <v>544.46</v>
      </c>
      <c r="BN308" s="62">
        <v>785.57</v>
      </c>
      <c r="BO308" s="62">
        <v>447.05470000000003</v>
      </c>
      <c r="BP308" s="62">
        <v>361.77100000000002</v>
      </c>
      <c r="BQ308" s="62">
        <v>636</v>
      </c>
      <c r="BR308" s="62">
        <v>412.4</v>
      </c>
      <c r="BS308" s="62">
        <v>605.95000000000005</v>
      </c>
      <c r="BT308" s="62">
        <v>222.61519999999999</v>
      </c>
      <c r="BU308" s="145">
        <f>+'[2]Uruguay 2'!$T572</f>
        <v>439.08132118628851</v>
      </c>
      <c r="BV308" s="168">
        <f>+'[3]NZ Y lamb'!CQ113</f>
        <v>332.33857840477481</v>
      </c>
      <c r="BW308" s="168">
        <f>+'[3]AUS Lamb'!AI111</f>
        <v>278.56462951707056</v>
      </c>
    </row>
    <row r="309" spans="1:75">
      <c r="B309" s="405">
        <f t="shared" si="22"/>
        <v>41225</v>
      </c>
      <c r="C309" s="296">
        <f t="shared" si="24"/>
        <v>46</v>
      </c>
      <c r="D309" s="40">
        <v>469.59280000000001</v>
      </c>
      <c r="F309" s="40">
        <v>635.93269999999995</v>
      </c>
      <c r="BL309">
        <v>46</v>
      </c>
      <c r="BM309" s="62">
        <v>541.64</v>
      </c>
      <c r="BN309" s="62">
        <v>788.49</v>
      </c>
      <c r="BO309" s="62">
        <v>447.21879999999999</v>
      </c>
      <c r="BP309" s="62">
        <v>359.82319999999999</v>
      </c>
      <c r="BQ309" s="62">
        <v>638</v>
      </c>
      <c r="BR309" s="62">
        <v>406.28</v>
      </c>
      <c r="BS309" s="62">
        <v>605.95000000000005</v>
      </c>
      <c r="BT309" s="62">
        <v>223.38499999999999</v>
      </c>
      <c r="BU309" s="145">
        <f>+'[2]Uruguay 2'!$T573</f>
        <v>434.67060118503946</v>
      </c>
      <c r="BV309" s="168">
        <f>+'[3]NZ Y lamb'!CQ114</f>
        <v>316.89016602809704</v>
      </c>
      <c r="BW309" s="168">
        <f>+'[3]AUS Lamb'!AI112</f>
        <v>269.62238901495311</v>
      </c>
    </row>
    <row r="310" spans="1:75">
      <c r="B310" s="405">
        <f t="shared" si="22"/>
        <v>41232</v>
      </c>
      <c r="C310" s="296">
        <f t="shared" si="24"/>
        <v>47</v>
      </c>
      <c r="D310" s="40">
        <v>462.42919999999998</v>
      </c>
      <c r="F310" s="40">
        <v>638.20420000000001</v>
      </c>
      <c r="BL310">
        <v>47</v>
      </c>
      <c r="BM310" s="62">
        <v>542.45000000000005</v>
      </c>
      <c r="BN310" s="62">
        <v>796.06</v>
      </c>
      <c r="BO310" s="62">
        <v>431.63499999999999</v>
      </c>
      <c r="BP310" s="62">
        <v>391.48770000000002</v>
      </c>
      <c r="BQ310" s="62">
        <v>639</v>
      </c>
      <c r="BR310" s="62">
        <v>425.47</v>
      </c>
      <c r="BS310" s="62">
        <v>608.08000000000004</v>
      </c>
      <c r="BT310" s="62">
        <v>227.5419</v>
      </c>
      <c r="BU310" s="145">
        <f>+'[2]Uruguay 2'!$T574</f>
        <v>420.34551941107134</v>
      </c>
      <c r="BV310" s="168">
        <f>+'[3]NZ Y lamb'!CQ115</f>
        <v>313.08462139237514</v>
      </c>
      <c r="BW310" s="168">
        <f>+'[3]AUS Lamb'!AI113</f>
        <v>245.34519498363974</v>
      </c>
    </row>
    <row r="311" spans="1:75">
      <c r="B311" s="405">
        <f t="shared" si="22"/>
        <v>41239</v>
      </c>
      <c r="C311" s="296">
        <f t="shared" si="24"/>
        <v>48</v>
      </c>
      <c r="D311" s="40">
        <v>462.49869999999999</v>
      </c>
      <c r="F311" s="40">
        <v>634.31500000000005</v>
      </c>
      <c r="BL311">
        <v>48</v>
      </c>
      <c r="BM311" s="62">
        <v>542.45000000000005</v>
      </c>
      <c r="BN311" s="62">
        <v>786.37</v>
      </c>
      <c r="BO311" s="62">
        <v>433.0573</v>
      </c>
      <c r="BP311" s="62">
        <v>393.9393</v>
      </c>
      <c r="BQ311" s="62">
        <v>637</v>
      </c>
      <c r="BR311" s="62">
        <v>421.59</v>
      </c>
      <c r="BS311" s="62">
        <v>608.08000000000004</v>
      </c>
      <c r="BT311" s="62">
        <v>232.85300000000001</v>
      </c>
      <c r="BU311" s="145">
        <f>+'[2]Uruguay 2'!$T575</f>
        <v>416.20802985237748</v>
      </c>
      <c r="BV311" s="168">
        <f>+'[3]NZ Y lamb'!CQ116</f>
        <v>304.93048263876318</v>
      </c>
      <c r="BW311" s="168">
        <f>+'[3]AUS Lamb'!AI114</f>
        <v>250.01444836155579</v>
      </c>
    </row>
    <row r="312" spans="1:75">
      <c r="B312" s="405">
        <f t="shared" si="22"/>
        <v>41246</v>
      </c>
      <c r="C312" s="296">
        <f t="shared" si="24"/>
        <v>49</v>
      </c>
      <c r="D312" s="40">
        <v>463.33370000000002</v>
      </c>
      <c r="F312" s="40">
        <v>635.31939999999997</v>
      </c>
      <c r="BL312">
        <v>49</v>
      </c>
      <c r="BM312" s="62">
        <v>540.14</v>
      </c>
      <c r="BN312" s="62">
        <v>789.17</v>
      </c>
      <c r="BO312" s="62">
        <v>438.20209999999997</v>
      </c>
      <c r="BP312" s="62">
        <v>466.61329999999998</v>
      </c>
      <c r="BQ312" s="62">
        <v>632</v>
      </c>
      <c r="BR312" s="62">
        <v>421.59</v>
      </c>
      <c r="BS312" s="62">
        <v>609.15</v>
      </c>
      <c r="BT312" s="62">
        <v>231.59960000000001</v>
      </c>
      <c r="BU312" s="145">
        <f>+'[2]Uruguay 2'!$T576</f>
        <v>385.88818826180164</v>
      </c>
      <c r="BV312" s="168">
        <f>+'[3]NZ Y lamb'!CQ117</f>
        <v>296.29242962061858</v>
      </c>
      <c r="BW312" s="168">
        <f>+'[3]AUS Lamb'!AI115</f>
        <v>255.3509781357883</v>
      </c>
    </row>
    <row r="313" spans="1:75">
      <c r="B313" s="405">
        <f t="shared" si="22"/>
        <v>41253</v>
      </c>
      <c r="C313" s="311">
        <f t="shared" si="24"/>
        <v>50</v>
      </c>
      <c r="D313" s="40">
        <v>462.97899999999998</v>
      </c>
      <c r="F313" s="40">
        <v>635.70479999999998</v>
      </c>
      <c r="BK313">
        <v>631</v>
      </c>
      <c r="BL313">
        <v>50</v>
      </c>
      <c r="BM313" s="62">
        <v>549</v>
      </c>
      <c r="BN313" s="62">
        <v>785.15</v>
      </c>
      <c r="BO313" s="62">
        <v>435.45139999999998</v>
      </c>
      <c r="BP313" s="62">
        <v>407.57420000000002</v>
      </c>
      <c r="BQ313" s="62">
        <v>631</v>
      </c>
      <c r="BR313" s="62">
        <v>680.47</v>
      </c>
      <c r="BS313" s="62">
        <v>611.54999999999995</v>
      </c>
      <c r="BT313" s="62">
        <v>234.93950000000001</v>
      </c>
      <c r="BU313" s="145">
        <f>+'[2]Uruguay 2'!$T577</f>
        <v>377.790990596298</v>
      </c>
      <c r="BV313" s="168">
        <f>+'[3]NZ Y lamb'!CQ118</f>
        <v>298.03001012611617</v>
      </c>
      <c r="BW313" s="168">
        <f>+'[3]AUS Lamb'!AI116</f>
        <v>263.71707843745338</v>
      </c>
    </row>
    <row r="314" spans="1:75">
      <c r="B314" s="405">
        <f t="shared" si="22"/>
        <v>41260</v>
      </c>
      <c r="C314" s="311">
        <f t="shared" si="24"/>
        <v>51</v>
      </c>
      <c r="D314" s="40">
        <v>453.4271</v>
      </c>
      <c r="F314" s="40">
        <v>604.13699999999994</v>
      </c>
      <c r="BK314">
        <v>629</v>
      </c>
      <c r="BL314">
        <v>51</v>
      </c>
      <c r="BM314" s="62">
        <v>535.71</v>
      </c>
      <c r="BN314" s="62">
        <v>700.65</v>
      </c>
      <c r="BO314" s="62">
        <v>414.51819999999998</v>
      </c>
      <c r="BP314" s="62">
        <v>389.22239999999999</v>
      </c>
      <c r="BQ314" s="62">
        <v>629</v>
      </c>
      <c r="BR314" s="62">
        <v>680.47</v>
      </c>
      <c r="BS314" s="62">
        <v>611.54999999999995</v>
      </c>
      <c r="BT314" s="62">
        <v>237.4316</v>
      </c>
      <c r="BU314" s="145">
        <f>+'[2]Uruguay 2'!$T578</f>
        <v>374.97457401699239</v>
      </c>
      <c r="BV314" s="168">
        <f>+'[3]NZ Y lamb'!CQ119</f>
        <v>292.57073660048621</v>
      </c>
      <c r="BW314" s="168">
        <f>+'[3]AUS Lamb'!AI117</f>
        <v>286.06390838566676</v>
      </c>
    </row>
    <row r="315" spans="1:75">
      <c r="A315" t="s">
        <v>156</v>
      </c>
      <c r="B315" s="405">
        <f t="shared" si="22"/>
        <v>41267</v>
      </c>
      <c r="C315" s="311">
        <f t="shared" si="24"/>
        <v>52</v>
      </c>
      <c r="D315" s="40">
        <v>453.4246</v>
      </c>
      <c r="F315" s="40">
        <v>602.94939999999997</v>
      </c>
      <c r="BK315">
        <v>627</v>
      </c>
      <c r="BL315">
        <v>52</v>
      </c>
      <c r="BM315" s="62">
        <v>535.71</v>
      </c>
      <c r="BN315" s="62">
        <v>697.73</v>
      </c>
      <c r="BO315" s="62">
        <v>412.69940000000003</v>
      </c>
      <c r="BP315" s="62">
        <v>389.2715</v>
      </c>
      <c r="BQ315" s="62">
        <v>627</v>
      </c>
      <c r="BR315" s="62">
        <v>680.47</v>
      </c>
      <c r="BS315" s="62">
        <v>611.54999999999995</v>
      </c>
      <c r="BT315" s="62">
        <v>239.35409999999999</v>
      </c>
      <c r="BU315" s="145">
        <f>+'[2]Uruguay 2'!$T579</f>
        <v>374.03576849055725</v>
      </c>
      <c r="BV315" s="168">
        <f>+'[3]NZ Y lamb'!CQ120</f>
        <v>287.69850085754149</v>
      </c>
      <c r="BW315" s="168"/>
    </row>
    <row r="316" spans="1:75">
      <c r="B316" s="405">
        <f t="shared" si="22"/>
        <v>41274</v>
      </c>
      <c r="C316" s="311">
        <v>1</v>
      </c>
      <c r="D316" s="40">
        <v>445.24187814000004</v>
      </c>
      <c r="F316" s="40">
        <v>636.02660000000003</v>
      </c>
      <c r="BL316">
        <v>1</v>
      </c>
      <c r="BM316" s="322">
        <v>499.68</v>
      </c>
      <c r="BN316" s="322">
        <v>775.45</v>
      </c>
      <c r="BO316" s="322">
        <v>407.6703</v>
      </c>
      <c r="BP316" s="322">
        <v>388.14139999999998</v>
      </c>
      <c r="BQ316" s="322">
        <v>623</v>
      </c>
      <c r="BR316" s="322">
        <v>680.47</v>
      </c>
      <c r="BS316" s="322">
        <v>612.16999999999996</v>
      </c>
      <c r="BT316" s="322">
        <v>233.8648</v>
      </c>
      <c r="BU316" s="323">
        <f>+'[2]Uruguay 2'!$T580</f>
        <v>376.36102926114432</v>
      </c>
      <c r="BV316" s="324">
        <f>+'[3]NZ Y lamb'!CQ121</f>
        <v>283.69797560668928</v>
      </c>
      <c r="BW316" s="168"/>
    </row>
    <row r="317" spans="1:75">
      <c r="B317" s="405">
        <f t="shared" si="22"/>
        <v>41281</v>
      </c>
      <c r="C317" s="311">
        <f t="shared" si="24"/>
        <v>2</v>
      </c>
      <c r="D317" s="40">
        <v>437.79851387999997</v>
      </c>
      <c r="F317" s="40">
        <v>647.21</v>
      </c>
      <c r="BL317">
        <v>2</v>
      </c>
      <c r="BM317" s="62">
        <v>478.9</v>
      </c>
      <c r="BN317" s="62">
        <v>808.13</v>
      </c>
      <c r="BO317" s="62">
        <v>406.34050000000002</v>
      </c>
      <c r="BP317" s="62">
        <v>364.06790000000001</v>
      </c>
      <c r="BQ317" s="62">
        <v>623</v>
      </c>
      <c r="BR317" s="62">
        <v>680.47</v>
      </c>
      <c r="BS317" s="62">
        <v>612.16999999999996</v>
      </c>
      <c r="BT317" s="62">
        <v>234.06200000000001</v>
      </c>
      <c r="BU317" s="145">
        <f>+'[2]Uruguay 2'!$T581</f>
        <v>382.939665631943</v>
      </c>
      <c r="BV317" s="168">
        <f>+'[3]NZ Y lamb'!CQ122</f>
        <v>285.26278280059842</v>
      </c>
      <c r="BW317" s="168">
        <f>+'[3]AUS Lamb'!AI120</f>
        <v>261.86913345123116</v>
      </c>
    </row>
    <row r="318" spans="1:75">
      <c r="B318" s="405">
        <f t="shared" si="22"/>
        <v>41288</v>
      </c>
      <c r="C318" s="311">
        <f t="shared" si="24"/>
        <v>3</v>
      </c>
      <c r="D318" s="40">
        <v>426.58709961</v>
      </c>
      <c r="F318" s="40">
        <v>577.85149999999999</v>
      </c>
      <c r="BL318">
        <v>3</v>
      </c>
      <c r="BM318" s="62">
        <v>430.26</v>
      </c>
      <c r="BN318" s="62">
        <v>671.39</v>
      </c>
      <c r="BO318" s="62">
        <v>390.50700000000001</v>
      </c>
      <c r="BP318" s="62">
        <v>406.06909999999999</v>
      </c>
      <c r="BQ318" s="62">
        <v>598</v>
      </c>
      <c r="BR318" s="62">
        <v>680.47</v>
      </c>
      <c r="BS318" s="62">
        <v>611.54999999999995</v>
      </c>
      <c r="BT318" s="62">
        <v>236.38720000000001</v>
      </c>
      <c r="BU318" s="145">
        <f>+'[2]Uruguay 2'!$T582</f>
        <v>383.49116808218957</v>
      </c>
      <c r="BV318" s="168">
        <f>+'[3]NZ Y lamb'!CQ123</f>
        <v>277.08803149735223</v>
      </c>
      <c r="BW318" s="168">
        <f>+'[3]AUS Lamb'!AI121</f>
        <v>268.93787575150299</v>
      </c>
    </row>
    <row r="319" spans="1:75">
      <c r="B319" s="405">
        <f t="shared" si="22"/>
        <v>41295</v>
      </c>
      <c r="C319" s="311">
        <f t="shared" si="24"/>
        <v>4</v>
      </c>
      <c r="D319" s="40">
        <v>428.15721286000002</v>
      </c>
      <c r="F319" s="40">
        <v>558.66930000000002</v>
      </c>
      <c r="BL319">
        <v>4</v>
      </c>
      <c r="BM319" s="62">
        <v>408.93</v>
      </c>
      <c r="BN319" s="62">
        <v>634.29999999999995</v>
      </c>
      <c r="BO319" s="62">
        <v>392.9846</v>
      </c>
      <c r="BP319" s="62">
        <v>323.4769</v>
      </c>
      <c r="BQ319" s="62">
        <v>582</v>
      </c>
      <c r="BR319" s="62">
        <v>680.47</v>
      </c>
      <c r="BS319" s="62">
        <v>611.54999999999995</v>
      </c>
      <c r="BT319" s="62">
        <v>268.04989999999998</v>
      </c>
      <c r="BU319" s="145">
        <f>+'[2]Uruguay 2'!$T583</f>
        <v>379.35489970534013</v>
      </c>
      <c r="BV319" s="168">
        <f>+'[3]NZ Y lamb'!CQ124</f>
        <v>275.98821028545336</v>
      </c>
      <c r="BW319" s="168">
        <f>+'[3]AUS Lamb'!AI122</f>
        <v>269.77549299295737</v>
      </c>
    </row>
    <row r="320" spans="1:75">
      <c r="B320" s="405">
        <f t="shared" si="22"/>
        <v>41302</v>
      </c>
      <c r="C320" s="311">
        <f t="shared" si="24"/>
        <v>5</v>
      </c>
      <c r="D320" s="40">
        <v>419.55182870000004</v>
      </c>
      <c r="F320" s="40">
        <v>542.38499999999999</v>
      </c>
      <c r="BL320">
        <v>5</v>
      </c>
      <c r="BM320" s="62">
        <v>403.21</v>
      </c>
      <c r="BN320" s="62">
        <v>615.1</v>
      </c>
      <c r="BO320" s="62">
        <v>386.65620000000001</v>
      </c>
      <c r="BP320" s="62">
        <v>344.01679999999999</v>
      </c>
      <c r="BQ320" s="62">
        <v>577</v>
      </c>
      <c r="BR320" s="62">
        <v>680.47</v>
      </c>
      <c r="BS320" s="62">
        <v>612.79999999999995</v>
      </c>
      <c r="BT320" s="62">
        <v>236.5127</v>
      </c>
      <c r="BU320" s="145">
        <f>+'[2]Uruguay 2'!$T584</f>
        <v>380.06397428422861</v>
      </c>
      <c r="BV320" s="168">
        <f>+'[3]NZ Y lamb'!CQ125</f>
        <v>262.83468131449496</v>
      </c>
      <c r="BW320" s="168">
        <f>+'[3]AUS Lamb'!AI123</f>
        <v>279.50373954020063</v>
      </c>
    </row>
    <row r="321" spans="2:75">
      <c r="B321" s="405">
        <f t="shared" si="22"/>
        <v>41309</v>
      </c>
      <c r="C321" s="311">
        <f t="shared" si="24"/>
        <v>6</v>
      </c>
      <c r="D321" s="40">
        <v>428.55780142000003</v>
      </c>
      <c r="F321" s="40">
        <v>547.96730000000002</v>
      </c>
      <c r="BL321">
        <v>6</v>
      </c>
      <c r="BM321" s="62">
        <v>395.25</v>
      </c>
      <c r="BN321" s="62">
        <v>619.32000000000005</v>
      </c>
      <c r="BO321" s="62">
        <v>400.63099999999997</v>
      </c>
      <c r="BP321" s="62">
        <v>359.68119999999999</v>
      </c>
      <c r="BQ321" s="62">
        <v>568</v>
      </c>
      <c r="BR321" s="62">
        <v>680.47</v>
      </c>
      <c r="BS321" s="62">
        <v>612.79999999999995</v>
      </c>
      <c r="BT321" s="62">
        <v>252.72239999999999</v>
      </c>
      <c r="BU321" s="145">
        <f>+'[2]Uruguay 2'!$T585</f>
        <v>373.46130571662746</v>
      </c>
      <c r="BV321" s="168">
        <f>+'[3]NZ Y lamb'!CQ126</f>
        <v>257.46044131986514</v>
      </c>
      <c r="BW321" s="168">
        <f>+'[3]AUS Lamb'!AI124</f>
        <v>278.53502885761395</v>
      </c>
    </row>
    <row r="322" spans="2:75">
      <c r="B322" s="405">
        <f t="shared" si="22"/>
        <v>41316</v>
      </c>
      <c r="C322" s="311">
        <f t="shared" si="24"/>
        <v>7</v>
      </c>
      <c r="D322" s="40">
        <v>431.62529814000004</v>
      </c>
      <c r="F322" s="40">
        <v>545.24249999999995</v>
      </c>
      <c r="BL322">
        <v>7</v>
      </c>
      <c r="BM322" s="62">
        <v>389.09</v>
      </c>
      <c r="BN322" s="62">
        <v>615.19000000000005</v>
      </c>
      <c r="BO322" s="62">
        <v>416.86290000000002</v>
      </c>
      <c r="BP322" s="62">
        <v>359.68119999999999</v>
      </c>
      <c r="BQ322" s="62">
        <v>552</v>
      </c>
      <c r="BR322" s="62">
        <v>692.58</v>
      </c>
      <c r="BS322" s="62">
        <v>611.27</v>
      </c>
      <c r="BT322" s="62">
        <v>221.45490000000001</v>
      </c>
      <c r="BU322" s="145">
        <f>+'[2]Uruguay 2'!$T586</f>
        <v>377.86578219672305</v>
      </c>
      <c r="BV322" s="168">
        <f>+'[3]NZ Y lamb'!CQ127</f>
        <v>251.64687149463771</v>
      </c>
      <c r="BW322" s="168">
        <f>+'[3]AUS Lamb'!AI125</f>
        <v>279.90797546012271</v>
      </c>
    </row>
    <row r="323" spans="2:75">
      <c r="B323" s="405">
        <f t="shared" si="22"/>
        <v>41323</v>
      </c>
      <c r="C323" s="311">
        <f t="shared" si="24"/>
        <v>8</v>
      </c>
      <c r="D323" s="40">
        <v>434.45061171999993</v>
      </c>
      <c r="F323" s="40">
        <v>539.04629999999997</v>
      </c>
      <c r="BL323">
        <v>8</v>
      </c>
      <c r="BM323" s="62">
        <v>390.63</v>
      </c>
      <c r="BN323" s="62">
        <v>614.09</v>
      </c>
      <c r="BO323" s="62">
        <v>418.5976</v>
      </c>
      <c r="BP323" s="62">
        <v>361.56279999999998</v>
      </c>
      <c r="BQ323" s="62">
        <v>548</v>
      </c>
      <c r="BR323" s="62">
        <v>392.58</v>
      </c>
      <c r="BS323" s="62">
        <v>611.27</v>
      </c>
      <c r="BT323" s="62">
        <v>252.21729999999999</v>
      </c>
      <c r="BU323" s="145">
        <f>+'[2]Uruguay 2'!$T587</f>
        <v>371.04841860144467</v>
      </c>
      <c r="BV323" s="168">
        <f>+'[3]NZ Y lamb'!CQ128</f>
        <v>253.29505200780653</v>
      </c>
      <c r="BW323" s="168">
        <f>+'[3]AUS Lamb'!AI126</f>
        <v>285.29570514303339</v>
      </c>
    </row>
    <row r="324" spans="2:75">
      <c r="B324" s="405">
        <f t="shared" si="22"/>
        <v>41330</v>
      </c>
      <c r="C324" s="311">
        <f t="shared" si="24"/>
        <v>9</v>
      </c>
      <c r="D324" s="40">
        <v>439.34204044000001</v>
      </c>
      <c r="F324" s="40">
        <v>535.11339999999996</v>
      </c>
      <c r="BL324">
        <v>9</v>
      </c>
      <c r="BM324" s="62">
        <v>400.56</v>
      </c>
      <c r="BN324" s="62">
        <v>609.72</v>
      </c>
      <c r="BO324" s="62">
        <v>426.8365</v>
      </c>
      <c r="BP324" s="62">
        <v>362.87329999999997</v>
      </c>
      <c r="BQ324" s="62">
        <v>547</v>
      </c>
      <c r="BR324" s="62">
        <v>392.73</v>
      </c>
      <c r="BS324" s="62">
        <v>610.73</v>
      </c>
      <c r="BT324" s="62">
        <v>252.84639999999999</v>
      </c>
      <c r="BU324" s="145">
        <f>+'[2]Uruguay 2'!$T588</f>
        <v>369.78452535063462</v>
      </c>
      <c r="BV324" s="168">
        <f>+'[3]NZ Y lamb'!CQ129</f>
        <v>246.84434818218125</v>
      </c>
      <c r="BW324" s="168">
        <f>+'[3]AUS Lamb'!AI127</f>
        <v>312.34727422614407</v>
      </c>
    </row>
    <row r="325" spans="2:75">
      <c r="B325" s="405">
        <f t="shared" ref="B325:B367" si="26">+B324+7</f>
        <v>41337</v>
      </c>
      <c r="C325" s="311">
        <f t="shared" si="24"/>
        <v>10</v>
      </c>
      <c r="D325" s="40">
        <v>461.13456214000001</v>
      </c>
      <c r="F325" s="40">
        <v>542.11109999999996</v>
      </c>
      <c r="BL325">
        <v>10</v>
      </c>
      <c r="BM325" s="62">
        <v>402.57</v>
      </c>
      <c r="BN325" s="62">
        <v>629.9</v>
      </c>
      <c r="BO325" s="62">
        <v>462.22699999999998</v>
      </c>
      <c r="BP325" s="62">
        <v>363.93950000000001</v>
      </c>
      <c r="BQ325" s="62">
        <v>559</v>
      </c>
      <c r="BR325" s="62">
        <v>392.73</v>
      </c>
      <c r="BS325" s="62">
        <v>610.73</v>
      </c>
      <c r="BT325" s="62">
        <v>230.48419999999999</v>
      </c>
      <c r="BU325" s="145">
        <f>+'[2]Uruguay 2'!$T589</f>
        <v>387.73587165707073</v>
      </c>
      <c r="BV325" s="168">
        <f>+'[3]NZ Y lamb'!CQ130</f>
        <v>247.61448836815069</v>
      </c>
      <c r="BW325" s="168">
        <f>+'[3]AUS Lamb'!AI128</f>
        <v>336.8842970490968</v>
      </c>
    </row>
    <row r="326" spans="2:75">
      <c r="B326" s="405">
        <f t="shared" si="26"/>
        <v>41344</v>
      </c>
      <c r="C326" s="311">
        <f t="shared" si="24"/>
        <v>11</v>
      </c>
      <c r="D326" s="40">
        <v>482.16622633007779</v>
      </c>
      <c r="F326" s="40">
        <v>527.88250000000005</v>
      </c>
      <c r="BL326">
        <v>11</v>
      </c>
      <c r="BM326" s="62">
        <v>402.57</v>
      </c>
      <c r="BN326" s="62">
        <v>599.54</v>
      </c>
      <c r="BO326" s="62">
        <v>492.38099999999997</v>
      </c>
      <c r="BP326" s="62">
        <v>361.38099999999997</v>
      </c>
      <c r="BQ326" s="62">
        <v>567</v>
      </c>
      <c r="BR326" s="62">
        <v>489.32</v>
      </c>
      <c r="BS326" s="62">
        <v>586.20000000000005</v>
      </c>
      <c r="BT326" s="62">
        <v>235.47970000000001</v>
      </c>
      <c r="BU326" s="145">
        <f>+'[2]Uruguay 2'!$T590</f>
        <v>386.21862697341629</v>
      </c>
      <c r="BV326" s="168">
        <f>+'[3]NZ Y lamb'!CQ131</f>
        <v>246.55455809836894</v>
      </c>
      <c r="BW326" s="168">
        <f>+'[3]AUS Lamb'!AI129</f>
        <v>338.50196778812131</v>
      </c>
    </row>
    <row r="327" spans="2:75">
      <c r="B327" s="405">
        <f t="shared" si="26"/>
        <v>41351</v>
      </c>
      <c r="C327" s="311">
        <f t="shared" si="24"/>
        <v>12</v>
      </c>
      <c r="D327" s="40">
        <v>507.00261644255517</v>
      </c>
      <c r="F327" s="40">
        <v>529.93499999999995</v>
      </c>
      <c r="BL327">
        <v>12</v>
      </c>
      <c r="BM327" s="62">
        <v>406.83</v>
      </c>
      <c r="BN327" s="62">
        <v>568.16999999999996</v>
      </c>
      <c r="BO327" s="62">
        <v>528.45320000000004</v>
      </c>
      <c r="BP327" s="62">
        <v>370.81439999999998</v>
      </c>
      <c r="BQ327" s="62">
        <v>589</v>
      </c>
      <c r="BR327" s="62">
        <v>474.14</v>
      </c>
      <c r="BS327" s="62">
        <v>694.23</v>
      </c>
      <c r="BT327" s="62">
        <v>246.82329999999999</v>
      </c>
      <c r="BU327" s="145">
        <f>+'[2]Uruguay 2'!$T591</f>
        <v>390.77036102437972</v>
      </c>
      <c r="BV327" s="168">
        <f>+'[3]NZ Y lamb'!CQ132</f>
        <v>249.00128139890197</v>
      </c>
      <c r="BW327" s="168">
        <f>+'[3]AUS Lamb'!AI130</f>
        <v>336.69473512423247</v>
      </c>
    </row>
    <row r="328" spans="2:75">
      <c r="B328" s="405">
        <f t="shared" si="26"/>
        <v>41358</v>
      </c>
      <c r="C328" s="311">
        <f t="shared" si="24"/>
        <v>13</v>
      </c>
      <c r="D328" s="40">
        <v>510.02051001444511</v>
      </c>
      <c r="F328" s="40">
        <v>556.03679999999997</v>
      </c>
      <c r="BL328">
        <v>13</v>
      </c>
      <c r="BM328" s="62">
        <v>406.83</v>
      </c>
      <c r="BN328" s="62">
        <v>627.86</v>
      </c>
      <c r="BO328" s="62">
        <v>527.72069999999997</v>
      </c>
      <c r="BP328" s="62">
        <v>353.74040000000002</v>
      </c>
      <c r="BQ328" s="62">
        <v>611</v>
      </c>
      <c r="BR328" s="62">
        <v>508.62</v>
      </c>
      <c r="BS328" s="62">
        <v>704.25</v>
      </c>
      <c r="BT328" s="62">
        <v>246.67250000000001</v>
      </c>
      <c r="BU328" s="145">
        <f>+'[2]Uruguay 2'!$T592</f>
        <v>394.16419781676473</v>
      </c>
      <c r="BV328" s="168">
        <f>+'[3]NZ Y lamb'!CQ133</f>
        <v>253.70094383256259</v>
      </c>
      <c r="BW328" s="168">
        <f>+'[3]AUS Lamb'!AI131</f>
        <v>343.58578325517021</v>
      </c>
    </row>
    <row r="329" spans="2:75">
      <c r="B329" s="405">
        <f t="shared" si="26"/>
        <v>41365</v>
      </c>
      <c r="C329" s="311">
        <f t="shared" si="24"/>
        <v>14</v>
      </c>
      <c r="D329" s="40">
        <v>513.50945069047577</v>
      </c>
      <c r="F329" s="40">
        <v>550.13930000000005</v>
      </c>
      <c r="BL329">
        <v>14</v>
      </c>
      <c r="BM329" s="62">
        <v>420.57</v>
      </c>
      <c r="BN329" s="62">
        <v>621.57000000000005</v>
      </c>
      <c r="BO329" s="62">
        <v>533.50199999999995</v>
      </c>
      <c r="BP329" s="62">
        <v>358.69839999999999</v>
      </c>
      <c r="BQ329" s="62">
        <v>614</v>
      </c>
      <c r="BR329" s="62">
        <v>461.81</v>
      </c>
      <c r="BS329" s="62">
        <v>657.12</v>
      </c>
      <c r="BT329" s="62">
        <v>229.81970000000001</v>
      </c>
      <c r="BU329" s="145">
        <f>+'[2]Uruguay 2'!$T593</f>
        <v>396.95015533908474</v>
      </c>
      <c r="BV329" s="168">
        <f>+'[3]NZ Y lamb'!CQ134</f>
        <v>254.83771598196529</v>
      </c>
      <c r="BW329" s="168">
        <f>+'[3]AUS Lamb'!AI132</f>
        <v>350.04479111422262</v>
      </c>
    </row>
    <row r="330" spans="2:75">
      <c r="B330" s="405">
        <f t="shared" si="26"/>
        <v>41372</v>
      </c>
      <c r="C330" s="311">
        <f t="shared" ref="C330:C336" si="27">+C329+1</f>
        <v>15</v>
      </c>
      <c r="D330" s="40">
        <v>523.58208494473456</v>
      </c>
      <c r="F330" s="40">
        <v>540.89980000000003</v>
      </c>
      <c r="BL330">
        <v>15</v>
      </c>
      <c r="BM330" s="62">
        <v>420.57</v>
      </c>
      <c r="BN330" s="62">
        <v>609.09</v>
      </c>
      <c r="BO330" s="62">
        <v>548.95100000000002</v>
      </c>
      <c r="BP330" s="62">
        <v>384.25569999999999</v>
      </c>
      <c r="BQ330" s="62">
        <v>620</v>
      </c>
      <c r="BR330" s="62">
        <v>461.81</v>
      </c>
      <c r="BS330" s="62">
        <v>579.09</v>
      </c>
      <c r="BT330" s="62">
        <v>246.82859999999999</v>
      </c>
      <c r="BU330" s="145">
        <f>+'[2]Uruguay 2'!$T594</f>
        <v>398.31169313413619</v>
      </c>
      <c r="BV330" s="168">
        <f>+'[3]NZ Y lamb'!CQ135</f>
        <v>256.84051115702096</v>
      </c>
      <c r="BW330" s="168">
        <f>+'[3]AUS Lamb'!AI133</f>
        <v>337.58404822629262</v>
      </c>
    </row>
    <row r="331" spans="2:75">
      <c r="B331" s="405">
        <f t="shared" si="26"/>
        <v>41379</v>
      </c>
      <c r="C331" s="311">
        <f t="shared" si="27"/>
        <v>16</v>
      </c>
      <c r="D331" s="40">
        <v>516.55992155915885</v>
      </c>
      <c r="F331" s="40">
        <v>543.97789999999998</v>
      </c>
      <c r="BL331">
        <v>16</v>
      </c>
      <c r="BM331" s="62">
        <v>420.57</v>
      </c>
      <c r="BN331" s="62">
        <v>614.59</v>
      </c>
      <c r="BO331" s="62">
        <v>530.76580000000001</v>
      </c>
      <c r="BP331" s="62">
        <v>362.2353</v>
      </c>
      <c r="BQ331" s="62">
        <v>624</v>
      </c>
      <c r="BR331" s="62">
        <v>437.61</v>
      </c>
      <c r="BS331" s="62">
        <v>565.44000000000005</v>
      </c>
      <c r="BT331" s="62">
        <v>253.93289999999999</v>
      </c>
      <c r="BU331" s="145">
        <f>+'[2]Uruguay 2'!$T595</f>
        <v>406.52217862550691</v>
      </c>
      <c r="BV331" s="168">
        <f>+'[3]NZ Y lamb'!CQ136</f>
        <v>254.34869145814235</v>
      </c>
      <c r="BW331" s="168">
        <f>+'[3]AUS Lamb'!AI134</f>
        <v>312.15161649944258</v>
      </c>
    </row>
    <row r="332" spans="2:75">
      <c r="B332" s="405">
        <f t="shared" si="26"/>
        <v>41386</v>
      </c>
      <c r="C332" s="311">
        <f t="shared" si="27"/>
        <v>17</v>
      </c>
      <c r="D332" s="40">
        <v>519.25870148816887</v>
      </c>
      <c r="F332" s="40">
        <v>549.6268</v>
      </c>
      <c r="BL332">
        <v>17</v>
      </c>
      <c r="BM332" s="62">
        <v>402.57</v>
      </c>
      <c r="BN332" s="62">
        <v>600.32000000000005</v>
      </c>
      <c r="BO332" s="62">
        <v>539.35829999999999</v>
      </c>
      <c r="BP332" s="62">
        <v>386.29899999999998</v>
      </c>
      <c r="BQ332" s="62">
        <v>623</v>
      </c>
      <c r="BR332" s="62">
        <v>437.61</v>
      </c>
      <c r="BS332" s="62">
        <v>560.41</v>
      </c>
      <c r="BT332" s="62">
        <v>255.37209999999999</v>
      </c>
      <c r="BU332" s="145">
        <f>+'[2]Uruguay 2'!$T596</f>
        <v>395.17603033341169</v>
      </c>
      <c r="BV332" s="168">
        <f>+'[3]NZ Y lamb'!CQ137</f>
        <v>256.87954068265856</v>
      </c>
      <c r="BW332" s="168">
        <f>+'[3]AUS Lamb'!AI135</f>
        <v>316.98950538316109</v>
      </c>
    </row>
    <row r="333" spans="2:75">
      <c r="B333" s="405">
        <f t="shared" si="26"/>
        <v>41393</v>
      </c>
      <c r="C333" s="311">
        <f t="shared" si="27"/>
        <v>18</v>
      </c>
      <c r="D333" s="40">
        <v>529.56008413000006</v>
      </c>
      <c r="F333" s="40">
        <v>566.2604</v>
      </c>
      <c r="BL333">
        <v>18</v>
      </c>
      <c r="BM333" s="62">
        <v>402.38</v>
      </c>
      <c r="BN333" s="62">
        <v>621.87</v>
      </c>
      <c r="BO333" s="62">
        <v>555.71360000000004</v>
      </c>
      <c r="BP333" s="62">
        <v>386.29899999999998</v>
      </c>
      <c r="BQ333" s="62">
        <v>623</v>
      </c>
      <c r="BR333" s="62">
        <v>437.61</v>
      </c>
      <c r="BS333" s="62">
        <v>557.38</v>
      </c>
      <c r="BT333" s="62">
        <v>266.41140000000001</v>
      </c>
      <c r="BU333" s="145">
        <f>+'[2]Uruguay 2'!$T597</f>
        <v>385.98976274023761</v>
      </c>
      <c r="BV333" s="168">
        <f>+'[3]NZ Y lamb'!CQ138</f>
        <v>266.24947657376822</v>
      </c>
      <c r="BW333" s="168">
        <f>+'[3]AUS Lamb'!AI136</f>
        <v>307.7998511736983</v>
      </c>
    </row>
    <row r="334" spans="2:75">
      <c r="B334" s="405">
        <f t="shared" si="26"/>
        <v>41400</v>
      </c>
      <c r="C334" s="311">
        <f t="shared" si="27"/>
        <v>19</v>
      </c>
      <c r="D334" s="40">
        <v>535.86338658999989</v>
      </c>
      <c r="F334" s="40">
        <v>555.03110000000004</v>
      </c>
      <c r="BL334">
        <v>19</v>
      </c>
      <c r="BM334" s="62">
        <v>412.94</v>
      </c>
      <c r="BN334" s="62">
        <v>618.65</v>
      </c>
      <c r="BO334" s="62">
        <v>573.73569999999995</v>
      </c>
      <c r="BP334" s="62">
        <v>372.28789999999998</v>
      </c>
      <c r="BQ334" s="62">
        <v>621</v>
      </c>
      <c r="BR334" s="62">
        <v>437.61</v>
      </c>
      <c r="BS334" s="62">
        <v>564.34</v>
      </c>
      <c r="BT334" s="62">
        <v>241.97980000000001</v>
      </c>
      <c r="BU334" s="145">
        <f>+'[2]Uruguay 2'!$T598</f>
        <v>385.98976274023761</v>
      </c>
      <c r="BV334" s="168">
        <f>+'[3]NZ Y lamb'!CQ139</f>
        <v>269.66421343146271</v>
      </c>
      <c r="BW334" s="168">
        <f>+'[3]AUS Lamb'!AI137</f>
        <v>290.84457221142941</v>
      </c>
    </row>
    <row r="335" spans="2:75">
      <c r="B335" s="405">
        <f t="shared" si="26"/>
        <v>41407</v>
      </c>
      <c r="C335" s="311">
        <f t="shared" si="27"/>
        <v>20</v>
      </c>
      <c r="D335" s="40">
        <v>543.93646467146141</v>
      </c>
      <c r="F335" s="40">
        <v>560.62929999999994</v>
      </c>
      <c r="BL335">
        <v>20</v>
      </c>
      <c r="BM335" s="62">
        <v>422.39</v>
      </c>
      <c r="BN335" s="62">
        <v>639.72</v>
      </c>
      <c r="BO335" s="62">
        <v>587.95529999999997</v>
      </c>
      <c r="BP335" s="62">
        <v>356.4393</v>
      </c>
      <c r="BQ335" s="62">
        <v>619</v>
      </c>
      <c r="BR335" s="62">
        <v>437.61</v>
      </c>
      <c r="BS335" s="62">
        <v>596.15</v>
      </c>
      <c r="BT335" s="62">
        <v>233.57259999999999</v>
      </c>
      <c r="BU335" s="145">
        <f>+'[2]Uruguay 2'!$T599</f>
        <v>391.62347487364383</v>
      </c>
      <c r="BV335" s="168">
        <f>+'[3]NZ Y lamb'!CQ140</f>
        <v>265.67060017764243</v>
      </c>
      <c r="BW335" s="168">
        <f>+'[3]AUS Lamb'!AI138</f>
        <v>293.42618878637325</v>
      </c>
    </row>
    <row r="336" spans="2:75">
      <c r="B336" s="405">
        <f t="shared" si="26"/>
        <v>41414</v>
      </c>
      <c r="C336" s="311">
        <f t="shared" si="27"/>
        <v>21</v>
      </c>
      <c r="D336" s="40">
        <v>562.41238872014492</v>
      </c>
      <c r="F336" s="40">
        <v>561.452</v>
      </c>
      <c r="BL336">
        <v>21</v>
      </c>
      <c r="BM336" s="62">
        <v>428.65</v>
      </c>
      <c r="BN336" s="62">
        <v>652.75</v>
      </c>
      <c r="BO336" s="62">
        <v>583.31380000000001</v>
      </c>
      <c r="BP336" s="62">
        <v>359.65629999999999</v>
      </c>
      <c r="BQ336" s="62">
        <v>620</v>
      </c>
      <c r="BR336" s="62">
        <v>437.61</v>
      </c>
      <c r="BS336" s="62">
        <v>590.94000000000005</v>
      </c>
      <c r="BT336" s="62">
        <v>251.66630000000001</v>
      </c>
      <c r="BU336" s="145"/>
      <c r="BV336" s="168"/>
      <c r="BW336" s="168">
        <f>+'[3]AUS Lamb'!AI139</f>
        <v>316.27886672196269</v>
      </c>
    </row>
    <row r="337" spans="1:75">
      <c r="B337" s="405">
        <f t="shared" si="26"/>
        <v>41421</v>
      </c>
      <c r="D337" s="40"/>
      <c r="F337" s="40"/>
      <c r="BL337">
        <v>22</v>
      </c>
      <c r="BV337" s="168"/>
      <c r="BW337" s="168"/>
    </row>
    <row r="338" spans="1:75">
      <c r="B338" s="405">
        <f t="shared" si="26"/>
        <v>41428</v>
      </c>
      <c r="D338" s="40"/>
      <c r="F338" s="40"/>
      <c r="BL338">
        <v>23</v>
      </c>
      <c r="BV338" s="168"/>
      <c r="BW338" s="168"/>
    </row>
    <row r="339" spans="1:75">
      <c r="B339" s="405">
        <f t="shared" si="26"/>
        <v>41435</v>
      </c>
      <c r="D339" s="40"/>
      <c r="F339" s="40"/>
      <c r="BL339">
        <v>24</v>
      </c>
    </row>
    <row r="340" spans="1:75">
      <c r="B340" s="405">
        <f t="shared" si="26"/>
        <v>41442</v>
      </c>
      <c r="D340" s="40"/>
      <c r="F340" s="40"/>
      <c r="BL340">
        <v>25</v>
      </c>
    </row>
    <row r="341" spans="1:75">
      <c r="A341" s="42">
        <v>2013</v>
      </c>
      <c r="B341" s="405">
        <f t="shared" si="26"/>
        <v>41449</v>
      </c>
      <c r="D341" s="40"/>
      <c r="F341" s="40"/>
      <c r="BL341">
        <v>26</v>
      </c>
    </row>
    <row r="342" spans="1:75">
      <c r="B342" s="405">
        <f t="shared" si="26"/>
        <v>41456</v>
      </c>
      <c r="D342" s="40"/>
      <c r="F342" s="40"/>
      <c r="BL342">
        <v>27</v>
      </c>
    </row>
    <row r="343" spans="1:75">
      <c r="B343" s="405">
        <f t="shared" si="26"/>
        <v>41463</v>
      </c>
      <c r="D343" s="40"/>
      <c r="F343" s="40"/>
      <c r="BL343">
        <v>28</v>
      </c>
    </row>
    <row r="344" spans="1:75">
      <c r="B344" s="405">
        <f t="shared" si="26"/>
        <v>41470</v>
      </c>
      <c r="D344" s="40"/>
      <c r="F344" s="40"/>
      <c r="BL344">
        <v>29</v>
      </c>
    </row>
    <row r="345" spans="1:75">
      <c r="B345" s="405">
        <f t="shared" si="26"/>
        <v>41477</v>
      </c>
      <c r="D345" s="40"/>
      <c r="F345" s="40"/>
      <c r="BL345">
        <v>30</v>
      </c>
    </row>
    <row r="346" spans="1:75">
      <c r="B346" s="405">
        <f t="shared" si="26"/>
        <v>41484</v>
      </c>
      <c r="D346" s="40"/>
      <c r="F346" s="40"/>
      <c r="BL346">
        <v>31</v>
      </c>
    </row>
    <row r="347" spans="1:75">
      <c r="B347" s="405">
        <f t="shared" si="26"/>
        <v>41491</v>
      </c>
      <c r="D347" s="40"/>
      <c r="F347" s="40"/>
      <c r="BL347">
        <v>32</v>
      </c>
    </row>
    <row r="348" spans="1:75">
      <c r="B348" s="405">
        <f t="shared" si="26"/>
        <v>41498</v>
      </c>
      <c r="D348" s="40"/>
      <c r="F348" s="40"/>
      <c r="BL348">
        <v>33</v>
      </c>
    </row>
    <row r="349" spans="1:75">
      <c r="B349" s="405">
        <f t="shared" si="26"/>
        <v>41505</v>
      </c>
      <c r="D349" s="40"/>
      <c r="F349" s="40"/>
      <c r="BL349">
        <v>34</v>
      </c>
    </row>
    <row r="350" spans="1:75">
      <c r="B350" s="405">
        <f t="shared" si="26"/>
        <v>41512</v>
      </c>
      <c r="D350" s="40"/>
      <c r="F350" s="40"/>
      <c r="BL350">
        <v>35</v>
      </c>
    </row>
    <row r="351" spans="1:75">
      <c r="B351" s="405">
        <f t="shared" si="26"/>
        <v>41519</v>
      </c>
      <c r="D351" s="40"/>
      <c r="F351" s="40"/>
      <c r="BL351">
        <v>36</v>
      </c>
    </row>
    <row r="352" spans="1:75">
      <c r="B352" s="405">
        <f t="shared" si="26"/>
        <v>41526</v>
      </c>
      <c r="D352" s="40"/>
      <c r="F352" s="40"/>
      <c r="BL352">
        <v>37</v>
      </c>
    </row>
    <row r="353" spans="1:75">
      <c r="B353" s="405">
        <f t="shared" si="26"/>
        <v>41533</v>
      </c>
      <c r="F353" s="40"/>
      <c r="BL353">
        <v>38</v>
      </c>
    </row>
    <row r="354" spans="1:75">
      <c r="B354" s="405">
        <f t="shared" si="26"/>
        <v>41540</v>
      </c>
      <c r="F354" s="40"/>
      <c r="BL354">
        <v>39</v>
      </c>
    </row>
    <row r="355" spans="1:75">
      <c r="B355" s="405">
        <f t="shared" si="26"/>
        <v>41547</v>
      </c>
      <c r="F355" s="40"/>
      <c r="BL355">
        <v>40</v>
      </c>
    </row>
    <row r="356" spans="1:75">
      <c r="B356" s="405">
        <f t="shared" si="26"/>
        <v>41554</v>
      </c>
      <c r="F356" s="40"/>
      <c r="BL356">
        <v>41</v>
      </c>
    </row>
    <row r="357" spans="1:75">
      <c r="B357" s="405">
        <f t="shared" si="26"/>
        <v>41561</v>
      </c>
      <c r="F357" s="40"/>
      <c r="BL357">
        <v>42</v>
      </c>
    </row>
    <row r="358" spans="1:75">
      <c r="B358" s="405">
        <f t="shared" si="26"/>
        <v>41568</v>
      </c>
      <c r="F358" s="40"/>
      <c r="BL358">
        <v>43</v>
      </c>
    </row>
    <row r="359" spans="1:75">
      <c r="B359" s="405">
        <f t="shared" si="26"/>
        <v>41575</v>
      </c>
      <c r="F359" s="40"/>
      <c r="BL359">
        <v>44</v>
      </c>
    </row>
    <row r="360" spans="1:75">
      <c r="B360" s="405">
        <f t="shared" si="26"/>
        <v>41582</v>
      </c>
      <c r="F360" s="40"/>
      <c r="BM360" s="283" t="s">
        <v>197</v>
      </c>
      <c r="BN360" s="283" t="s">
        <v>198</v>
      </c>
      <c r="BO360" s="283" t="s">
        <v>19</v>
      </c>
      <c r="BP360" s="283" t="s">
        <v>17</v>
      </c>
      <c r="BQ360" s="283" t="s">
        <v>14</v>
      </c>
      <c r="BR360" s="283" t="s">
        <v>8</v>
      </c>
      <c r="BS360" s="283" t="s">
        <v>21</v>
      </c>
      <c r="BT360" s="283" t="s">
        <v>4</v>
      </c>
      <c r="BU360" t="s">
        <v>184</v>
      </c>
      <c r="BV360" t="s">
        <v>229</v>
      </c>
      <c r="BW360" t="s">
        <v>228</v>
      </c>
    </row>
    <row r="361" spans="1:75">
      <c r="B361" s="405">
        <f t="shared" si="26"/>
        <v>41589</v>
      </c>
      <c r="F361" s="40"/>
    </row>
    <row r="362" spans="1:75">
      <c r="B362" s="405">
        <f t="shared" si="26"/>
        <v>41596</v>
      </c>
      <c r="F362" s="40"/>
    </row>
    <row r="363" spans="1:75">
      <c r="B363" s="405">
        <f t="shared" si="26"/>
        <v>41603</v>
      </c>
      <c r="F363" s="40"/>
    </row>
    <row r="364" spans="1:75">
      <c r="B364" s="405">
        <f t="shared" si="26"/>
        <v>41610</v>
      </c>
      <c r="F364" s="40"/>
    </row>
    <row r="365" spans="1:75">
      <c r="B365" s="405">
        <f t="shared" si="26"/>
        <v>41617</v>
      </c>
      <c r="F365" s="40"/>
    </row>
    <row r="366" spans="1:75">
      <c r="B366" s="405">
        <f t="shared" si="26"/>
        <v>41624</v>
      </c>
    </row>
    <row r="367" spans="1:75">
      <c r="A367" t="s">
        <v>156</v>
      </c>
      <c r="B367" s="405">
        <f t="shared" si="26"/>
        <v>41631</v>
      </c>
    </row>
  </sheetData>
  <mergeCells count="1">
    <mergeCell ref="H211:K211"/>
  </mergeCells>
  <phoneticPr fontId="13" type="noConversion"/>
  <pageMargins left="0.44" right="0.31" top="0.59" bottom="0.3" header="0.38" footer="0.31"/>
  <pageSetup paperSize="9" scale="83" orientation="landscape" r:id="rId1"/>
  <headerFooter alignWithMargins="0">
    <oddHeader>&amp;L&amp;8&amp;Z&amp;F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11"/>
  </sheetPr>
  <dimension ref="A1:CH95"/>
  <sheetViews>
    <sheetView topLeftCell="AV1" workbookViewId="0"/>
  </sheetViews>
  <sheetFormatPr defaultRowHeight="12.75"/>
  <cols>
    <col min="6" max="6" width="11.42578125" bestFit="1" customWidth="1"/>
  </cols>
  <sheetData>
    <row r="1" spans="1:86">
      <c r="F1" t="s">
        <v>156</v>
      </c>
      <c r="L1" s="42" t="s">
        <v>31</v>
      </c>
      <c r="R1" t="s">
        <v>156</v>
      </c>
      <c r="X1" s="42" t="s">
        <v>32</v>
      </c>
      <c r="AD1" t="s">
        <v>156</v>
      </c>
      <c r="AJ1" s="42" t="s">
        <v>33</v>
      </c>
      <c r="AP1" t="s">
        <v>156</v>
      </c>
      <c r="AV1" s="42" t="s">
        <v>34</v>
      </c>
      <c r="BB1" t="s">
        <v>156</v>
      </c>
      <c r="BH1" s="42" t="s">
        <v>35</v>
      </c>
      <c r="BN1" t="s">
        <v>156</v>
      </c>
      <c r="BT1" s="42" t="s">
        <v>36</v>
      </c>
    </row>
    <row r="2" spans="1:86" ht="15">
      <c r="A2" s="420" t="s">
        <v>169</v>
      </c>
      <c r="B2" s="421"/>
      <c r="C2" s="421"/>
      <c r="D2" s="421"/>
      <c r="E2" s="421"/>
      <c r="F2" s="421"/>
      <c r="G2" s="421"/>
      <c r="H2" s="421"/>
      <c r="CE2" s="420" t="s">
        <v>169</v>
      </c>
      <c r="CF2" s="421"/>
      <c r="CG2" s="421"/>
      <c r="CH2" s="421"/>
    </row>
    <row r="4" spans="1:86">
      <c r="B4" s="1"/>
      <c r="C4" s="132"/>
      <c r="D4" s="132"/>
      <c r="E4" s="132"/>
      <c r="CF4" s="132"/>
    </row>
    <row r="5" spans="1:86" ht="23.25">
      <c r="A5" s="96" t="s">
        <v>0</v>
      </c>
      <c r="B5" s="66"/>
      <c r="C5" s="66"/>
      <c r="D5" s="66"/>
      <c r="E5" s="320"/>
      <c r="F5" s="97"/>
      <c r="G5" s="97"/>
      <c r="H5" s="97"/>
      <c r="I5" s="97"/>
      <c r="CE5" s="96" t="s">
        <v>0</v>
      </c>
      <c r="CF5" s="66"/>
      <c r="CG5" s="66"/>
      <c r="CH5" s="97"/>
    </row>
    <row r="6" spans="1:86">
      <c r="F6" s="35" t="s">
        <v>168</v>
      </c>
      <c r="CG6" s="124"/>
      <c r="CH6" s="125"/>
    </row>
    <row r="7" spans="1:86">
      <c r="A7" s="4"/>
      <c r="B7" s="4" t="s">
        <v>212</v>
      </c>
      <c r="C7" s="4">
        <v>2011</v>
      </c>
      <c r="D7" s="4">
        <v>2012</v>
      </c>
      <c r="E7" s="4">
        <v>2013</v>
      </c>
      <c r="F7" s="99">
        <v>39083</v>
      </c>
      <c r="G7" s="99">
        <v>39114</v>
      </c>
      <c r="H7" s="99">
        <v>39142</v>
      </c>
      <c r="I7" s="99">
        <v>39173</v>
      </c>
      <c r="J7" s="99">
        <v>39203</v>
      </c>
      <c r="K7" s="99">
        <v>39234</v>
      </c>
      <c r="L7" s="99">
        <v>39264</v>
      </c>
      <c r="M7" s="99">
        <v>39295</v>
      </c>
      <c r="N7" s="99">
        <v>39326</v>
      </c>
      <c r="O7" s="99">
        <v>39356</v>
      </c>
      <c r="P7" s="99">
        <v>39387</v>
      </c>
      <c r="Q7" s="99">
        <v>39417</v>
      </c>
      <c r="R7" s="99">
        <v>39448</v>
      </c>
      <c r="S7" s="99">
        <v>39479</v>
      </c>
      <c r="T7" s="99">
        <v>39508</v>
      </c>
      <c r="U7" s="99">
        <v>39539</v>
      </c>
      <c r="V7" s="99">
        <v>39569</v>
      </c>
      <c r="W7" s="99">
        <v>39600</v>
      </c>
      <c r="X7" s="99">
        <v>39630</v>
      </c>
      <c r="Y7" s="99">
        <v>39661</v>
      </c>
      <c r="Z7" s="99">
        <v>39692</v>
      </c>
      <c r="AA7" s="99">
        <v>39722</v>
      </c>
      <c r="AB7" s="99">
        <v>39753</v>
      </c>
      <c r="AC7" s="99">
        <v>39783</v>
      </c>
      <c r="AD7" s="99">
        <v>39814</v>
      </c>
      <c r="AE7" s="99">
        <v>39845</v>
      </c>
      <c r="AF7" s="99">
        <v>39873</v>
      </c>
      <c r="AG7" s="99">
        <v>39904</v>
      </c>
      <c r="AH7" s="99">
        <v>39934</v>
      </c>
      <c r="AI7" s="99">
        <v>39965</v>
      </c>
      <c r="AJ7" s="99">
        <v>39995</v>
      </c>
      <c r="AK7" s="99">
        <v>40026</v>
      </c>
      <c r="AL7" s="99">
        <v>40057</v>
      </c>
      <c r="AM7" s="99">
        <v>40087</v>
      </c>
      <c r="AN7" s="99">
        <v>40118</v>
      </c>
      <c r="AO7" s="99">
        <v>40148</v>
      </c>
      <c r="AP7" s="99">
        <v>40179</v>
      </c>
      <c r="AQ7" s="99">
        <v>40210</v>
      </c>
      <c r="AR7" s="99">
        <v>40238</v>
      </c>
      <c r="AS7" s="99">
        <v>40269</v>
      </c>
      <c r="AT7" s="99">
        <v>40299</v>
      </c>
      <c r="AU7" s="99">
        <v>40330</v>
      </c>
      <c r="AV7" s="99">
        <v>40360</v>
      </c>
      <c r="AW7" s="99">
        <v>40391</v>
      </c>
      <c r="AX7" s="99">
        <v>40422</v>
      </c>
      <c r="AY7" s="99">
        <v>40452</v>
      </c>
      <c r="AZ7" s="99">
        <v>40483</v>
      </c>
      <c r="BA7" s="99">
        <v>40513</v>
      </c>
      <c r="BB7" s="99">
        <v>40544</v>
      </c>
      <c r="BC7" s="99">
        <v>40575</v>
      </c>
      <c r="BD7" s="99">
        <v>40603</v>
      </c>
      <c r="BE7" s="99">
        <v>40634</v>
      </c>
      <c r="BF7" s="99">
        <v>40664</v>
      </c>
      <c r="BG7" s="99">
        <v>40695</v>
      </c>
      <c r="BH7" s="99">
        <v>40725</v>
      </c>
      <c r="BI7" s="99">
        <v>40756</v>
      </c>
      <c r="BJ7" s="99">
        <v>40787</v>
      </c>
      <c r="BK7" s="99">
        <v>40817</v>
      </c>
      <c r="BL7" s="99">
        <v>40848</v>
      </c>
      <c r="BM7" s="99">
        <v>40878</v>
      </c>
      <c r="BN7" s="99">
        <v>40909</v>
      </c>
      <c r="BO7" s="99">
        <v>40940</v>
      </c>
      <c r="BP7" s="99">
        <v>40969</v>
      </c>
      <c r="BQ7" s="99">
        <v>41000</v>
      </c>
      <c r="BR7" s="99">
        <v>41030</v>
      </c>
      <c r="BS7" s="99">
        <v>41061</v>
      </c>
      <c r="BT7" s="99">
        <v>41091</v>
      </c>
      <c r="BU7" s="99">
        <v>41122</v>
      </c>
      <c r="BV7" s="99">
        <v>41153</v>
      </c>
      <c r="BW7" s="99">
        <v>41183</v>
      </c>
      <c r="BX7" s="99">
        <v>41214</v>
      </c>
      <c r="BY7" s="99">
        <v>41244</v>
      </c>
      <c r="BZ7" s="99">
        <v>41275</v>
      </c>
      <c r="CA7" s="99">
        <v>41306</v>
      </c>
      <c r="CB7" s="99">
        <v>41334</v>
      </c>
      <c r="CC7" s="99">
        <v>41365</v>
      </c>
      <c r="CE7" s="4"/>
      <c r="CF7" s="4"/>
      <c r="CG7" s="122"/>
      <c r="CH7" s="123"/>
    </row>
    <row r="8" spans="1:86" s="34" customFormat="1" ht="22.5">
      <c r="A8" s="4"/>
      <c r="B8" s="1" t="s">
        <v>9</v>
      </c>
      <c r="C8" s="1" t="s">
        <v>9</v>
      </c>
      <c r="D8" s="1" t="s">
        <v>9</v>
      </c>
      <c r="E8" s="1" t="s">
        <v>9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CE8" s="4"/>
      <c r="CF8" s="1" t="s">
        <v>9</v>
      </c>
      <c r="CG8" s="122"/>
      <c r="CH8" s="123"/>
    </row>
    <row r="9" spans="1:86">
      <c r="A9" s="6" t="s">
        <v>10</v>
      </c>
      <c r="B9" s="7">
        <v>0.26</v>
      </c>
      <c r="C9" s="7">
        <v>0.53</v>
      </c>
      <c r="D9" s="7">
        <v>0.53</v>
      </c>
      <c r="E9" s="7">
        <v>0.46</v>
      </c>
      <c r="F9" s="8">
        <v>404.15390000000002</v>
      </c>
      <c r="G9" s="8">
        <v>405.06390000000005</v>
      </c>
      <c r="H9" s="8">
        <v>412.34230000000002</v>
      </c>
      <c r="I9" s="8">
        <v>449.37330000000003</v>
      </c>
      <c r="J9" s="8">
        <v>439.00030000000004</v>
      </c>
      <c r="K9" s="8">
        <v>430.49770000000001</v>
      </c>
      <c r="L9" s="8">
        <v>418.95100000000002</v>
      </c>
      <c r="M9" s="8">
        <v>424.33350000000002</v>
      </c>
      <c r="N9" s="8">
        <v>428.27570000000003</v>
      </c>
      <c r="O9" s="8">
        <v>420.66840000000002</v>
      </c>
      <c r="P9" s="8">
        <v>433.06300000000005</v>
      </c>
      <c r="Q9" s="8">
        <v>433.8845</v>
      </c>
      <c r="R9" s="8">
        <v>429.73520000000002</v>
      </c>
      <c r="S9" s="8">
        <v>441.0976</v>
      </c>
      <c r="T9" s="8">
        <v>494.01060000000001</v>
      </c>
      <c r="U9" s="8">
        <v>522.7903</v>
      </c>
      <c r="V9" s="8">
        <v>514.75419999999997</v>
      </c>
      <c r="W9" s="8">
        <v>469.63300000000004</v>
      </c>
      <c r="X9" s="8">
        <v>458.96520000000004</v>
      </c>
      <c r="Y9" s="8">
        <v>433.38580000000002</v>
      </c>
      <c r="Z9" s="8">
        <v>427.57570000000004</v>
      </c>
      <c r="AA9" s="8">
        <v>442.07190000000003</v>
      </c>
      <c r="AB9" s="8">
        <v>445.57930000000005</v>
      </c>
      <c r="AC9" s="8">
        <v>450.31450000000001</v>
      </c>
      <c r="AD9" s="8">
        <v>455.07420000000002</v>
      </c>
      <c r="AE9" s="8">
        <v>458.38140000000004</v>
      </c>
      <c r="AF9" s="8">
        <v>476.97710000000001</v>
      </c>
      <c r="AG9" s="8">
        <v>512.85230000000001</v>
      </c>
      <c r="AH9" s="8">
        <v>528.43900000000008</v>
      </c>
      <c r="AI9" s="8">
        <v>520.92100000000005</v>
      </c>
      <c r="AJ9" s="8">
        <v>467.72060000000005</v>
      </c>
      <c r="AK9" s="8">
        <v>455.88840000000005</v>
      </c>
      <c r="AL9" s="8">
        <v>433.44</v>
      </c>
      <c r="AM9" s="8">
        <v>412.53579999999999</v>
      </c>
      <c r="AN9" s="8">
        <v>441.52730000000003</v>
      </c>
      <c r="AO9" s="8">
        <v>442.50870000000003</v>
      </c>
      <c r="AP9" s="8">
        <v>436.52160000000003</v>
      </c>
      <c r="AQ9" s="8">
        <v>443.93</v>
      </c>
      <c r="AR9" s="8">
        <v>468.48650000000004</v>
      </c>
      <c r="AS9" s="8">
        <v>526.50630000000001</v>
      </c>
      <c r="AT9" s="8">
        <v>509.51550000000003</v>
      </c>
      <c r="AU9" s="8">
        <v>456.41</v>
      </c>
      <c r="AV9" s="8">
        <v>410.85230000000001</v>
      </c>
      <c r="AW9" s="8">
        <v>404.81479999999999</v>
      </c>
      <c r="AX9" s="8">
        <v>427.267</v>
      </c>
      <c r="AY9" s="8">
        <v>455.15480000000002</v>
      </c>
      <c r="AZ9" s="8">
        <v>482.41200000000003</v>
      </c>
      <c r="BA9" s="8">
        <v>437.79520000000002</v>
      </c>
      <c r="BB9" s="8">
        <v>430.45580000000001</v>
      </c>
      <c r="BC9" s="8">
        <v>429.29500000000002</v>
      </c>
      <c r="BD9" s="8">
        <v>465.02550000000002</v>
      </c>
      <c r="BE9" s="8">
        <v>526.02200000000005</v>
      </c>
      <c r="BF9" s="8">
        <v>531.35059999999999</v>
      </c>
      <c r="BG9" s="8">
        <v>489.08070000000004</v>
      </c>
      <c r="BH9" s="8">
        <v>442.47580000000005</v>
      </c>
      <c r="BI9" s="8">
        <v>443.65710000000001</v>
      </c>
      <c r="BJ9" s="8">
        <v>467.55330000000004</v>
      </c>
      <c r="BK9" s="8">
        <v>494.4119</v>
      </c>
      <c r="BL9" s="8">
        <v>506.58530000000002</v>
      </c>
      <c r="BM9" s="8">
        <v>452.99190000000004</v>
      </c>
      <c r="BN9" s="8">
        <v>444.82740000000001</v>
      </c>
      <c r="BO9" s="8">
        <v>439.59190000000001</v>
      </c>
      <c r="BP9" s="8">
        <v>499.09060000000005</v>
      </c>
      <c r="BQ9" s="77">
        <v>587.245</v>
      </c>
      <c r="BR9" s="62">
        <v>558.37609999999995</v>
      </c>
      <c r="BS9" s="62">
        <v>501.59800000000001</v>
      </c>
      <c r="BT9" s="79">
        <v>477.8048</v>
      </c>
      <c r="BU9" s="62">
        <v>490.05869999999999</v>
      </c>
      <c r="BV9" s="62">
        <v>519.02329999999995</v>
      </c>
      <c r="BW9" s="62">
        <v>552.39189999999996</v>
      </c>
      <c r="BX9" s="62">
        <v>512.32420000000002</v>
      </c>
      <c r="BY9" s="62">
        <v>480.8229</v>
      </c>
      <c r="BZ9" s="62">
        <v>449.9855</v>
      </c>
      <c r="CA9" s="62">
        <v>451.08499999999998</v>
      </c>
      <c r="CB9" s="62">
        <v>504.51229999999998</v>
      </c>
      <c r="CC9" s="62">
        <v>544.88670000000002</v>
      </c>
      <c r="CD9" s="40"/>
      <c r="CE9" s="6" t="s">
        <v>10</v>
      </c>
      <c r="CF9" s="7">
        <v>0.46</v>
      </c>
      <c r="CG9" s="126"/>
      <c r="CH9" s="33"/>
    </row>
    <row r="10" spans="1:86">
      <c r="A10" s="6" t="s">
        <v>223</v>
      </c>
      <c r="B10" s="7"/>
      <c r="C10" s="7"/>
      <c r="D10" s="7"/>
      <c r="E10" s="7">
        <v>0.26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77"/>
      <c r="BR10" s="62"/>
      <c r="BS10" s="62"/>
      <c r="BT10" s="79"/>
      <c r="BU10" s="62"/>
      <c r="BV10" s="62"/>
      <c r="BW10" s="62"/>
      <c r="BX10" s="62"/>
      <c r="BY10" s="62"/>
      <c r="BZ10" s="62"/>
      <c r="CA10" s="62"/>
      <c r="CB10" s="62">
        <v>466.22121372794822</v>
      </c>
      <c r="CC10" s="62">
        <v>474.83887753548368</v>
      </c>
      <c r="CD10" s="40"/>
      <c r="CE10" s="6" t="s">
        <v>223</v>
      </c>
      <c r="CF10" s="7">
        <v>0.26</v>
      </c>
      <c r="CG10" s="126"/>
      <c r="CH10" s="33"/>
    </row>
    <row r="11" spans="1:86">
      <c r="A11" s="6" t="s">
        <v>11</v>
      </c>
      <c r="B11" s="231">
        <v>5.79</v>
      </c>
      <c r="C11" s="231">
        <v>6.68</v>
      </c>
      <c r="D11" s="231">
        <v>6.67</v>
      </c>
      <c r="E11" s="231">
        <v>6.87</v>
      </c>
      <c r="F11" s="8">
        <v>399.72520000000003</v>
      </c>
      <c r="G11" s="8">
        <v>382.48290000000003</v>
      </c>
      <c r="H11" s="8">
        <v>378.34230000000002</v>
      </c>
      <c r="I11" s="8">
        <v>412.91300000000001</v>
      </c>
      <c r="J11" s="8">
        <v>407.53290000000004</v>
      </c>
      <c r="K11" s="8">
        <v>395.16030000000001</v>
      </c>
      <c r="L11" s="8">
        <v>368.95</v>
      </c>
      <c r="M11" s="8">
        <v>375.85</v>
      </c>
      <c r="N11" s="8">
        <v>388.13630000000001</v>
      </c>
      <c r="O11" s="8">
        <v>397.5016</v>
      </c>
      <c r="P11" s="8">
        <v>389.07730000000004</v>
      </c>
      <c r="Q11" s="8">
        <v>396.38100000000003</v>
      </c>
      <c r="R11" s="8">
        <v>404.50740000000002</v>
      </c>
      <c r="S11" s="8">
        <v>409.91210000000001</v>
      </c>
      <c r="T11" s="8">
        <v>442.02030000000002</v>
      </c>
      <c r="U11" s="8">
        <v>430.89100000000002</v>
      </c>
      <c r="V11" s="8">
        <v>429.9384</v>
      </c>
      <c r="W11" s="8">
        <v>422.95530000000002</v>
      </c>
      <c r="X11" s="8">
        <v>388.07840000000004</v>
      </c>
      <c r="Y11" s="8">
        <v>390.87260000000003</v>
      </c>
      <c r="Z11" s="8">
        <v>404.17869999999999</v>
      </c>
      <c r="AA11" s="8">
        <v>411.60160000000002</v>
      </c>
      <c r="AB11" s="8">
        <v>400.29930000000002</v>
      </c>
      <c r="AC11" s="8">
        <v>415.44030000000004</v>
      </c>
      <c r="AD11" s="8">
        <v>434.76190000000003</v>
      </c>
      <c r="AE11" s="8">
        <v>428.22820000000002</v>
      </c>
      <c r="AF11" s="8">
        <v>445.70100000000002</v>
      </c>
      <c r="AG11" s="8">
        <v>454.53130000000004</v>
      </c>
      <c r="AH11" s="8">
        <v>452.36610000000002</v>
      </c>
      <c r="AI11" s="8">
        <v>438.5487</v>
      </c>
      <c r="AJ11" s="8">
        <v>414.22710000000001</v>
      </c>
      <c r="AK11" s="8">
        <v>394.7568</v>
      </c>
      <c r="AL11" s="8">
        <v>411.80470000000003</v>
      </c>
      <c r="AM11" s="8">
        <v>404.32580000000002</v>
      </c>
      <c r="AN11" s="8">
        <v>400.48770000000002</v>
      </c>
      <c r="AO11" s="8">
        <v>409.28230000000002</v>
      </c>
      <c r="AP11" s="8">
        <v>424.65129999999999</v>
      </c>
      <c r="AQ11" s="8">
        <v>412.19749999999999</v>
      </c>
      <c r="AR11" s="8">
        <v>458.67970000000003</v>
      </c>
      <c r="AS11" s="8">
        <v>467.75530000000003</v>
      </c>
      <c r="AT11" s="8">
        <v>459.44810000000001</v>
      </c>
      <c r="AU11" s="8">
        <v>435.72900000000004</v>
      </c>
      <c r="AV11" s="8">
        <v>410.97970000000004</v>
      </c>
      <c r="AW11" s="8">
        <v>403.73260000000005</v>
      </c>
      <c r="AX11" s="8">
        <v>411.53700000000003</v>
      </c>
      <c r="AY11" s="8">
        <v>408.75900000000001</v>
      </c>
      <c r="AZ11" s="8">
        <v>417.93470000000002</v>
      </c>
      <c r="BA11" s="8">
        <v>424.99350000000004</v>
      </c>
      <c r="BB11" s="8">
        <v>431.6748</v>
      </c>
      <c r="BC11" s="8">
        <v>442.935</v>
      </c>
      <c r="BD11" s="8">
        <v>459.16450000000003</v>
      </c>
      <c r="BE11" s="8">
        <v>512.07400000000007</v>
      </c>
      <c r="BF11" s="8">
        <v>519.64060000000006</v>
      </c>
      <c r="BG11" s="8">
        <v>497.45400000000001</v>
      </c>
      <c r="BH11" s="8">
        <v>446.92450000000002</v>
      </c>
      <c r="BI11" s="8">
        <v>457.3877</v>
      </c>
      <c r="BJ11" s="8">
        <v>469.09800000000001</v>
      </c>
      <c r="BK11" s="8">
        <v>471.96390000000002</v>
      </c>
      <c r="BL11" s="8">
        <v>481.30400000000003</v>
      </c>
      <c r="BM11" s="8">
        <v>480.65030000000002</v>
      </c>
      <c r="BN11" s="8">
        <v>508.7826</v>
      </c>
      <c r="BO11" s="8">
        <v>498.25240000000002</v>
      </c>
      <c r="BP11" s="8">
        <v>550.56970000000001</v>
      </c>
      <c r="BQ11" s="77">
        <v>557.53200000000004</v>
      </c>
      <c r="BR11" s="62">
        <v>537.30970000000002</v>
      </c>
      <c r="BS11" s="62">
        <v>498.678</v>
      </c>
      <c r="BT11" s="79">
        <v>482.26260000000002</v>
      </c>
      <c r="BU11" s="62">
        <v>488.28390000000002</v>
      </c>
      <c r="BV11" s="62">
        <v>505.07</v>
      </c>
      <c r="BW11" s="62">
        <v>519.24580000000003</v>
      </c>
      <c r="BX11" s="62">
        <v>499.12</v>
      </c>
      <c r="BY11" s="62">
        <v>505.45940000000002</v>
      </c>
      <c r="BZ11" s="62">
        <v>502.59679999999997</v>
      </c>
      <c r="CA11" s="62">
        <v>494.15359999999998</v>
      </c>
      <c r="CB11" s="62">
        <v>512.36900000000003</v>
      </c>
      <c r="CC11" s="62">
        <v>507.04199999999997</v>
      </c>
      <c r="CD11" s="40"/>
      <c r="CE11" s="6" t="s">
        <v>11</v>
      </c>
      <c r="CF11" s="231">
        <v>6.87</v>
      </c>
      <c r="CG11" s="126"/>
      <c r="CH11" s="33"/>
    </row>
    <row r="12" spans="1:86">
      <c r="A12" s="6" t="s">
        <v>208</v>
      </c>
      <c r="B12" s="7"/>
      <c r="C12" s="231"/>
      <c r="D12" s="232">
        <v>0.12</v>
      </c>
      <c r="E12" s="232">
        <v>0.1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>
        <v>228.48</v>
      </c>
      <c r="BN12" s="8">
        <v>256.2423</v>
      </c>
      <c r="BO12" s="8">
        <v>234.01240000000001</v>
      </c>
      <c r="BP12" s="8">
        <v>253.22740000000002</v>
      </c>
      <c r="BQ12" s="77">
        <v>288.1653</v>
      </c>
      <c r="BR12" s="62">
        <v>278.99290000000002</v>
      </c>
      <c r="BS12" s="62">
        <v>273.33730000000003</v>
      </c>
      <c r="BT12" s="79">
        <v>295.65649999999999</v>
      </c>
      <c r="BU12" s="62">
        <v>249.5316</v>
      </c>
      <c r="BV12" s="62">
        <v>219.25229999999999</v>
      </c>
      <c r="BW12" s="62">
        <v>218.25649999999999</v>
      </c>
      <c r="BX12" s="62">
        <v>224.51830000000001</v>
      </c>
      <c r="BY12" s="62">
        <v>270.86610000000002</v>
      </c>
      <c r="BZ12" s="62">
        <v>239.72130000000001</v>
      </c>
      <c r="CA12" s="62">
        <v>225.4239</v>
      </c>
      <c r="CB12" s="62">
        <v>289.71480000000003</v>
      </c>
      <c r="CC12" s="62">
        <v>269.92070000000001</v>
      </c>
      <c r="CD12" s="40"/>
      <c r="CE12" s="6" t="s">
        <v>208</v>
      </c>
      <c r="CF12" s="232">
        <v>0.1</v>
      </c>
      <c r="CG12" s="126"/>
      <c r="CH12" s="33"/>
    </row>
    <row r="13" spans="1:86">
      <c r="A13" s="6" t="s">
        <v>12</v>
      </c>
      <c r="B13" s="7">
        <v>9.3800000000000008</v>
      </c>
      <c r="C13" s="231">
        <v>8.43</v>
      </c>
      <c r="D13" s="231">
        <v>8.42</v>
      </c>
      <c r="E13" s="231">
        <v>8.19</v>
      </c>
      <c r="F13" s="8">
        <v>316.86420000000004</v>
      </c>
      <c r="G13" s="8">
        <v>337.1146</v>
      </c>
      <c r="H13" s="8">
        <v>347.8313</v>
      </c>
      <c r="I13" s="8">
        <v>393.16669999999999</v>
      </c>
      <c r="J13" s="8">
        <v>357.17</v>
      </c>
      <c r="K13" s="8">
        <v>344.2663</v>
      </c>
      <c r="L13" s="8">
        <v>327.83940000000001</v>
      </c>
      <c r="M13" s="8">
        <v>335.46940000000001</v>
      </c>
      <c r="N13" s="8">
        <v>341.0727</v>
      </c>
      <c r="O13" s="8">
        <v>330.15970000000004</v>
      </c>
      <c r="P13" s="8">
        <v>321.83699999999999</v>
      </c>
      <c r="Q13" s="8">
        <v>323.42450000000002</v>
      </c>
      <c r="R13" s="8">
        <v>327.99580000000003</v>
      </c>
      <c r="S13" s="8">
        <v>357.33969999999999</v>
      </c>
      <c r="T13" s="8">
        <v>382.71680000000003</v>
      </c>
      <c r="U13" s="8">
        <v>409.31229999999999</v>
      </c>
      <c r="V13" s="8">
        <v>425.68900000000002</v>
      </c>
      <c r="W13" s="8">
        <v>396.41800000000001</v>
      </c>
      <c r="X13" s="8">
        <v>349.61160000000001</v>
      </c>
      <c r="Y13" s="8">
        <v>325.14350000000002</v>
      </c>
      <c r="Z13" s="8">
        <v>325.1293</v>
      </c>
      <c r="AA13" s="8">
        <v>313.3494</v>
      </c>
      <c r="AB13" s="8">
        <v>309.65170000000001</v>
      </c>
      <c r="AC13" s="8">
        <v>311.09160000000003</v>
      </c>
      <c r="AD13" s="8">
        <v>339.21770000000004</v>
      </c>
      <c r="AE13" s="8">
        <v>361.6979</v>
      </c>
      <c r="AF13" s="8">
        <v>372.02289999999999</v>
      </c>
      <c r="AG13" s="8">
        <v>420.3433</v>
      </c>
      <c r="AH13" s="8">
        <v>437.37479999999999</v>
      </c>
      <c r="AI13" s="8">
        <v>396.59200000000004</v>
      </c>
      <c r="AJ13" s="8">
        <v>336.78480000000002</v>
      </c>
      <c r="AK13" s="8">
        <v>322.80940000000004</v>
      </c>
      <c r="AL13" s="8">
        <v>318.71370000000002</v>
      </c>
      <c r="AM13" s="8">
        <v>311.9171</v>
      </c>
      <c r="AN13" s="8">
        <v>331.44499999999999</v>
      </c>
      <c r="AO13" s="8">
        <v>368.46289999999999</v>
      </c>
      <c r="AP13" s="8">
        <v>412.56060000000002</v>
      </c>
      <c r="AQ13" s="8">
        <v>422.14249999999998</v>
      </c>
      <c r="AR13" s="8">
        <v>444.08870000000002</v>
      </c>
      <c r="AS13" s="8">
        <v>483.93400000000003</v>
      </c>
      <c r="AT13" s="8">
        <v>475.68450000000001</v>
      </c>
      <c r="AU13" s="8">
        <v>439.18370000000004</v>
      </c>
      <c r="AV13" s="8">
        <v>390.31940000000003</v>
      </c>
      <c r="AW13" s="8">
        <v>401.88</v>
      </c>
      <c r="AX13" s="8">
        <v>387.42529999999999</v>
      </c>
      <c r="AY13" s="8">
        <v>392.8116</v>
      </c>
      <c r="AZ13" s="8">
        <v>416.64499999999998</v>
      </c>
      <c r="BA13" s="8">
        <v>440.66130000000004</v>
      </c>
      <c r="BB13" s="8">
        <v>443.15649999999999</v>
      </c>
      <c r="BC13" s="8">
        <v>446.65210000000002</v>
      </c>
      <c r="BD13" s="8">
        <v>493.17680000000001</v>
      </c>
      <c r="BE13" s="8">
        <v>562.95670000000007</v>
      </c>
      <c r="BF13" s="8">
        <v>568.61419999999998</v>
      </c>
      <c r="BG13" s="8">
        <v>475.56200000000001</v>
      </c>
      <c r="BH13" s="8">
        <v>440.43520000000001</v>
      </c>
      <c r="BI13" s="8">
        <v>433.43060000000003</v>
      </c>
      <c r="BJ13" s="8">
        <v>417.673</v>
      </c>
      <c r="BK13" s="8">
        <v>422.43900000000002</v>
      </c>
      <c r="BL13" s="8">
        <v>443.35300000000001</v>
      </c>
      <c r="BM13" s="8">
        <v>465.59740000000005</v>
      </c>
      <c r="BN13" s="8">
        <v>482.4545</v>
      </c>
      <c r="BO13" s="8">
        <v>485.9631</v>
      </c>
      <c r="BP13" s="8">
        <v>489.95580000000001</v>
      </c>
      <c r="BQ13" s="77">
        <v>518.92529999999999</v>
      </c>
      <c r="BR13" s="62">
        <v>468.47969999999998</v>
      </c>
      <c r="BS13" s="62">
        <v>449.57799999999997</v>
      </c>
      <c r="BT13" s="79">
        <v>435.49520000000001</v>
      </c>
      <c r="BU13" s="62">
        <v>436.1771</v>
      </c>
      <c r="BV13" s="62">
        <v>415.91329999999999</v>
      </c>
      <c r="BW13" s="62">
        <v>402.6635</v>
      </c>
      <c r="BX13" s="62">
        <v>387.87830000000002</v>
      </c>
      <c r="BY13" s="62">
        <v>391.36610000000002</v>
      </c>
      <c r="BZ13" s="62">
        <v>368.3252</v>
      </c>
      <c r="CA13" s="62">
        <v>399.04790000000003</v>
      </c>
      <c r="CB13" s="62">
        <v>463.49419999999998</v>
      </c>
      <c r="CC13" s="62">
        <v>499.5677</v>
      </c>
      <c r="CD13" s="40"/>
      <c r="CE13" s="6" t="s">
        <v>12</v>
      </c>
      <c r="CF13" s="231">
        <v>8.19</v>
      </c>
      <c r="CG13" s="126"/>
      <c r="CH13" s="33"/>
    </row>
    <row r="14" spans="1:86">
      <c r="A14" s="6" t="s">
        <v>13</v>
      </c>
      <c r="B14" s="7">
        <v>7.56</v>
      </c>
      <c r="C14" s="231">
        <v>4.6500000000000004</v>
      </c>
      <c r="D14" s="231">
        <v>4.6399999999999997</v>
      </c>
      <c r="E14" s="231">
        <v>4.6900000000000004</v>
      </c>
      <c r="F14" s="8">
        <v>383.83420000000001</v>
      </c>
      <c r="G14" s="8">
        <v>429.54360000000003</v>
      </c>
      <c r="H14" s="8">
        <v>447.19450000000001</v>
      </c>
      <c r="I14" s="8">
        <v>417.47329999999999</v>
      </c>
      <c r="J14" s="8">
        <v>407.97</v>
      </c>
      <c r="K14" s="8">
        <v>374.72</v>
      </c>
      <c r="L14" s="8">
        <v>408.48900000000003</v>
      </c>
      <c r="M14" s="8">
        <v>443.55549999999999</v>
      </c>
      <c r="N14" s="8">
        <v>473.80130000000003</v>
      </c>
      <c r="O14" s="8">
        <v>542.84289999999999</v>
      </c>
      <c r="P14" s="8">
        <v>577.38700000000006</v>
      </c>
      <c r="Q14" s="8">
        <v>555.42060000000004</v>
      </c>
      <c r="R14" s="8">
        <v>474.80650000000003</v>
      </c>
      <c r="S14" s="8">
        <v>450.52</v>
      </c>
      <c r="T14" s="8">
        <v>450.96260000000001</v>
      </c>
      <c r="U14" s="8">
        <v>404.87430000000001</v>
      </c>
      <c r="V14" s="8">
        <v>405.89680000000004</v>
      </c>
      <c r="W14" s="8">
        <v>424.61270000000002</v>
      </c>
      <c r="X14" s="8">
        <v>484.21610000000004</v>
      </c>
      <c r="Y14" s="8">
        <v>508.47290000000004</v>
      </c>
      <c r="Z14" s="8">
        <v>566.0077</v>
      </c>
      <c r="AA14" s="8">
        <v>604.41870000000006</v>
      </c>
      <c r="AB14" s="8">
        <v>655.37070000000006</v>
      </c>
      <c r="AC14" s="8">
        <v>618.11189999999999</v>
      </c>
      <c r="AD14" s="8">
        <v>569.05520000000001</v>
      </c>
      <c r="AE14" s="8">
        <v>490.14610000000005</v>
      </c>
      <c r="AF14" s="8">
        <v>460.92870000000005</v>
      </c>
      <c r="AG14" s="8">
        <v>458.29970000000003</v>
      </c>
      <c r="AH14" s="8">
        <v>451.14420000000001</v>
      </c>
      <c r="AI14" s="8">
        <v>451.60330000000005</v>
      </c>
      <c r="AJ14" s="8">
        <v>482.07420000000002</v>
      </c>
      <c r="AK14" s="8">
        <v>501.99190000000004</v>
      </c>
      <c r="AL14" s="8">
        <v>556.55430000000001</v>
      </c>
      <c r="AM14" s="8">
        <v>594.96030000000007</v>
      </c>
      <c r="AN14" s="8">
        <v>594.53499999999997</v>
      </c>
      <c r="AO14" s="8">
        <v>588.96870000000001</v>
      </c>
      <c r="AP14" s="8">
        <v>503.9855</v>
      </c>
      <c r="AQ14" s="8">
        <v>456.25</v>
      </c>
      <c r="AR14" s="8">
        <v>448.08</v>
      </c>
      <c r="AS14" s="8">
        <v>446.67930000000001</v>
      </c>
      <c r="AT14" s="8">
        <v>430.15320000000003</v>
      </c>
      <c r="AU14" s="8">
        <v>427.79130000000004</v>
      </c>
      <c r="AV14" s="8">
        <v>443.1019</v>
      </c>
      <c r="AW14" s="8">
        <v>463.12</v>
      </c>
      <c r="AX14" s="8">
        <v>498.18</v>
      </c>
      <c r="AY14" s="8">
        <v>494.85580000000004</v>
      </c>
      <c r="AZ14" s="8">
        <v>492.04670000000004</v>
      </c>
      <c r="BA14" s="8">
        <v>491.79450000000003</v>
      </c>
      <c r="BB14" s="8">
        <v>476.92610000000002</v>
      </c>
      <c r="BC14" s="8">
        <v>477.35790000000003</v>
      </c>
      <c r="BD14" s="8">
        <v>480.21900000000005</v>
      </c>
      <c r="BE14" s="8">
        <v>476.57499999999999</v>
      </c>
      <c r="BF14" s="8">
        <v>471.62290000000002</v>
      </c>
      <c r="BG14" s="8">
        <v>479.15230000000003</v>
      </c>
      <c r="BH14" s="8">
        <v>498.96550000000002</v>
      </c>
      <c r="BI14" s="8">
        <v>523.13350000000003</v>
      </c>
      <c r="BJ14" s="8">
        <v>546.35430000000008</v>
      </c>
      <c r="BK14" s="8">
        <v>558.99450000000002</v>
      </c>
      <c r="BL14" s="8">
        <v>587.93770000000006</v>
      </c>
      <c r="BM14" s="8">
        <v>597.59130000000005</v>
      </c>
      <c r="BN14" s="8">
        <v>514.99840000000006</v>
      </c>
      <c r="BO14" s="8">
        <v>488.8648</v>
      </c>
      <c r="BP14" s="8">
        <v>491.06710000000004</v>
      </c>
      <c r="BQ14" s="77">
        <v>498.14600000000002</v>
      </c>
      <c r="BR14" s="62">
        <v>480.87869999999998</v>
      </c>
      <c r="BS14" s="62">
        <v>466.46429999999998</v>
      </c>
      <c r="BT14" s="79">
        <v>500.11130000000003</v>
      </c>
      <c r="BU14" s="62">
        <v>533.66610000000003</v>
      </c>
      <c r="BV14" s="62">
        <v>543.49270000000001</v>
      </c>
      <c r="BW14" s="62">
        <v>544.4461</v>
      </c>
      <c r="BX14" s="62">
        <v>542.45000000000005</v>
      </c>
      <c r="BY14" s="62">
        <v>538.98389999999995</v>
      </c>
      <c r="BZ14" s="62">
        <v>446.37259999999998</v>
      </c>
      <c r="CA14" s="62">
        <v>394.16640000000001</v>
      </c>
      <c r="CB14" s="62">
        <v>404.29939999999999</v>
      </c>
      <c r="CC14" s="62">
        <v>415.15730000000002</v>
      </c>
      <c r="CD14" s="40"/>
      <c r="CE14" s="6" t="s">
        <v>13</v>
      </c>
      <c r="CF14" s="231">
        <v>4.6900000000000004</v>
      </c>
      <c r="CG14" s="126"/>
      <c r="CH14" s="33"/>
    </row>
    <row r="15" spans="1:86">
      <c r="A15" s="6" t="s">
        <v>14</v>
      </c>
      <c r="B15" s="7">
        <v>16.2</v>
      </c>
      <c r="C15" s="231">
        <v>17.91</v>
      </c>
      <c r="D15" s="231">
        <v>17.89</v>
      </c>
      <c r="E15" s="231">
        <v>17.739999999999998</v>
      </c>
      <c r="F15" s="8">
        <v>548.7097</v>
      </c>
      <c r="G15" s="8">
        <v>529.82140000000004</v>
      </c>
      <c r="H15" s="8">
        <v>542.09680000000003</v>
      </c>
      <c r="I15" s="8">
        <v>553.9</v>
      </c>
      <c r="J15" s="8">
        <v>526.03230000000008</v>
      </c>
      <c r="K15" s="8">
        <v>481.4667</v>
      </c>
      <c r="L15" s="8">
        <v>484.25810000000001</v>
      </c>
      <c r="M15" s="8">
        <v>544.38710000000003</v>
      </c>
      <c r="N15" s="8">
        <v>568.79999999999995</v>
      </c>
      <c r="O15" s="8">
        <v>568.51610000000005</v>
      </c>
      <c r="P15" s="8">
        <v>566.36670000000004</v>
      </c>
      <c r="Q15" s="8">
        <v>567.35480000000007</v>
      </c>
      <c r="R15" s="8">
        <v>562.06450000000007</v>
      </c>
      <c r="S15" s="8">
        <v>538.58620000000008</v>
      </c>
      <c r="T15" s="8">
        <v>562.51610000000005</v>
      </c>
      <c r="U15" s="8">
        <v>558.5</v>
      </c>
      <c r="V15" s="8">
        <v>552.45159999999998</v>
      </c>
      <c r="W15" s="8">
        <v>544.53330000000005</v>
      </c>
      <c r="X15" s="8">
        <v>562.96770000000004</v>
      </c>
      <c r="Y15" s="8">
        <v>568.09680000000003</v>
      </c>
      <c r="Z15" s="8">
        <v>569.4</v>
      </c>
      <c r="AA15" s="8">
        <v>565.32260000000008</v>
      </c>
      <c r="AB15" s="8">
        <v>574.96670000000006</v>
      </c>
      <c r="AC15" s="8">
        <v>601.96770000000004</v>
      </c>
      <c r="AD15" s="8">
        <v>610.51610000000005</v>
      </c>
      <c r="AE15" s="8">
        <v>590</v>
      </c>
      <c r="AF15" s="8">
        <v>586.67740000000003</v>
      </c>
      <c r="AG15" s="8">
        <v>601.03330000000005</v>
      </c>
      <c r="AH15" s="8">
        <v>587.64520000000005</v>
      </c>
      <c r="AI15" s="8">
        <v>575.26670000000001</v>
      </c>
      <c r="AJ15" s="8">
        <v>562.7097</v>
      </c>
      <c r="AK15" s="8">
        <v>553</v>
      </c>
      <c r="AL15" s="8">
        <v>558.86670000000004</v>
      </c>
      <c r="AM15" s="8">
        <v>559.83870000000002</v>
      </c>
      <c r="AN15" s="8">
        <v>587.53330000000005</v>
      </c>
      <c r="AO15" s="8">
        <v>608.51610000000005</v>
      </c>
      <c r="AP15" s="8">
        <v>612.22580000000005</v>
      </c>
      <c r="AQ15" s="8">
        <v>584.5</v>
      </c>
      <c r="AR15" s="8">
        <v>592.93550000000005</v>
      </c>
      <c r="AS15" s="8">
        <v>598.20000000000005</v>
      </c>
      <c r="AT15" s="8">
        <v>570.48390000000006</v>
      </c>
      <c r="AU15" s="8">
        <v>550.29999999999995</v>
      </c>
      <c r="AV15" s="8">
        <v>547.83870000000002</v>
      </c>
      <c r="AW15" s="8">
        <v>556.48390000000006</v>
      </c>
      <c r="AX15" s="8">
        <v>570.13330000000008</v>
      </c>
      <c r="AY15" s="8">
        <v>580.22580000000005</v>
      </c>
      <c r="AZ15" s="8">
        <v>603.5</v>
      </c>
      <c r="BA15" s="8">
        <v>610.51610000000005</v>
      </c>
      <c r="BB15" s="8">
        <v>597.54840000000002</v>
      </c>
      <c r="BC15" s="8">
        <v>581.46429999999998</v>
      </c>
      <c r="BD15" s="8">
        <v>595.93550000000005</v>
      </c>
      <c r="BE15" s="8">
        <v>623.5</v>
      </c>
      <c r="BF15" s="8">
        <v>627.12900000000002</v>
      </c>
      <c r="BG15" s="8">
        <v>607.43330000000003</v>
      </c>
      <c r="BH15" s="8">
        <v>592.25810000000001</v>
      </c>
      <c r="BI15" s="8">
        <v>588.77420000000006</v>
      </c>
      <c r="BJ15" s="8">
        <v>604.20000000000005</v>
      </c>
      <c r="BK15" s="8">
        <v>625.61290000000008</v>
      </c>
      <c r="BL15" s="8">
        <v>635.20000000000005</v>
      </c>
      <c r="BM15" s="8">
        <v>645.25810000000001</v>
      </c>
      <c r="BN15" s="8">
        <v>639.12900000000002</v>
      </c>
      <c r="BO15" s="8">
        <v>633.2414</v>
      </c>
      <c r="BP15" s="8">
        <v>625.06450000000007</v>
      </c>
      <c r="BQ15" s="77">
        <v>629.6</v>
      </c>
      <c r="BR15" s="62">
        <v>611.22580000000005</v>
      </c>
      <c r="BS15" s="62">
        <v>581.79999999999995</v>
      </c>
      <c r="BT15" s="79">
        <v>581.03229999999996</v>
      </c>
      <c r="BU15" s="62">
        <v>598.90319999999997</v>
      </c>
      <c r="BV15" s="62">
        <v>620.36670000000004</v>
      </c>
      <c r="BW15" s="62">
        <v>632.32259999999997</v>
      </c>
      <c r="BX15" s="62">
        <v>638.16669999999999</v>
      </c>
      <c r="BY15" s="62">
        <v>630</v>
      </c>
      <c r="BZ15" s="62">
        <v>602.16129999999998</v>
      </c>
      <c r="CA15" s="62">
        <v>556.96429999999998</v>
      </c>
      <c r="CB15" s="62">
        <v>578.16129999999998</v>
      </c>
      <c r="CC15" s="62">
        <v>620.43330000000003</v>
      </c>
      <c r="CD15" s="40"/>
      <c r="CE15" s="6" t="s">
        <v>14</v>
      </c>
      <c r="CF15" s="231">
        <v>17.739999999999998</v>
      </c>
      <c r="CG15" s="126"/>
      <c r="CH15" s="33"/>
    </row>
    <row r="16" spans="1:86">
      <c r="A16" s="6" t="s">
        <v>22</v>
      </c>
      <c r="B16" s="7"/>
      <c r="C16" s="231"/>
      <c r="D16" s="231"/>
      <c r="E16" s="231">
        <v>0.43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77"/>
      <c r="BR16" s="62"/>
      <c r="BS16" s="62"/>
      <c r="BT16" s="79"/>
      <c r="BU16" s="62"/>
      <c r="BV16" s="62"/>
      <c r="BW16" s="62"/>
      <c r="BX16" s="62"/>
      <c r="BY16" s="62"/>
      <c r="BZ16" s="62">
        <v>481.93549999999999</v>
      </c>
      <c r="CA16" s="62">
        <v>456.67860000000002</v>
      </c>
      <c r="CB16" s="62">
        <v>493.77420000000001</v>
      </c>
      <c r="CC16" s="62">
        <v>483.66669999999999</v>
      </c>
      <c r="CD16" s="40"/>
      <c r="CE16" s="6" t="s">
        <v>22</v>
      </c>
      <c r="CF16" s="231">
        <v>0.43</v>
      </c>
      <c r="CG16" s="126"/>
      <c r="CH16" s="33"/>
    </row>
    <row r="17" spans="1:86">
      <c r="A17" s="6" t="s">
        <v>15</v>
      </c>
      <c r="B17" s="7">
        <v>2.14</v>
      </c>
      <c r="C17" s="7">
        <v>2.3199999999999998</v>
      </c>
      <c r="D17" s="7">
        <v>2.3199999999999998</v>
      </c>
      <c r="E17" s="7">
        <v>2.19</v>
      </c>
      <c r="F17" s="8">
        <v>370.60580000000004</v>
      </c>
      <c r="G17" s="8">
        <v>355.38040000000001</v>
      </c>
      <c r="H17" s="8">
        <v>368.78680000000003</v>
      </c>
      <c r="I17" s="8">
        <v>379.57400000000001</v>
      </c>
      <c r="J17" s="8">
        <v>394.93740000000003</v>
      </c>
      <c r="K17" s="8">
        <v>403.94670000000002</v>
      </c>
      <c r="L17" s="8">
        <v>393.98420000000004</v>
      </c>
      <c r="M17" s="8">
        <v>388.34550000000002</v>
      </c>
      <c r="N17" s="8">
        <v>417.87400000000002</v>
      </c>
      <c r="O17" s="8">
        <v>424.41419999999999</v>
      </c>
      <c r="P17" s="8">
        <v>431.26800000000003</v>
      </c>
      <c r="Q17" s="8">
        <v>416.50030000000004</v>
      </c>
      <c r="R17" s="8">
        <v>421.02870000000001</v>
      </c>
      <c r="S17" s="8">
        <v>426.67099999999999</v>
      </c>
      <c r="T17" s="8">
        <v>448.74160000000001</v>
      </c>
      <c r="U17" s="8">
        <v>462.928</v>
      </c>
      <c r="V17" s="8">
        <v>485.03</v>
      </c>
      <c r="W17" s="8">
        <v>483.98900000000003</v>
      </c>
      <c r="X17" s="8">
        <v>481.07810000000001</v>
      </c>
      <c r="Y17" s="8">
        <v>471.64580000000001</v>
      </c>
      <c r="Z17" s="8">
        <v>445.17130000000003</v>
      </c>
      <c r="AA17" s="8">
        <v>430.50870000000003</v>
      </c>
      <c r="AB17" s="8">
        <v>423.08100000000002</v>
      </c>
      <c r="AC17" s="8">
        <v>430.23160000000001</v>
      </c>
      <c r="AD17" s="8">
        <v>428.91030000000001</v>
      </c>
      <c r="AE17" s="8">
        <v>445.59110000000004</v>
      </c>
      <c r="AF17" s="8">
        <v>473.87610000000001</v>
      </c>
      <c r="AG17" s="8">
        <v>501.16800000000001</v>
      </c>
      <c r="AH17" s="8">
        <v>498.03810000000004</v>
      </c>
      <c r="AI17" s="8">
        <v>491.78930000000003</v>
      </c>
      <c r="AJ17" s="8">
        <v>466.50870000000003</v>
      </c>
      <c r="AK17" s="8">
        <v>438.14770000000004</v>
      </c>
      <c r="AL17" s="8">
        <v>427.68030000000005</v>
      </c>
      <c r="AM17" s="8">
        <v>432.06130000000002</v>
      </c>
      <c r="AN17" s="8">
        <v>441.84200000000004</v>
      </c>
      <c r="AO17" s="8">
        <v>447.79230000000001</v>
      </c>
      <c r="AP17" s="8">
        <v>458.9803</v>
      </c>
      <c r="AQ17" s="8">
        <v>455.57249999999999</v>
      </c>
      <c r="AR17" s="8">
        <v>490.93680000000001</v>
      </c>
      <c r="AS17" s="8">
        <v>511.02800000000002</v>
      </c>
      <c r="AT17" s="8">
        <v>503.38840000000005</v>
      </c>
      <c r="AU17" s="8">
        <v>459.64530000000002</v>
      </c>
      <c r="AV17" s="8">
        <v>438.02230000000003</v>
      </c>
      <c r="AW17" s="8">
        <v>442.59190000000001</v>
      </c>
      <c r="AX17" s="8">
        <v>444.95699999999999</v>
      </c>
      <c r="AY17" s="8">
        <v>451.55190000000005</v>
      </c>
      <c r="AZ17" s="8">
        <v>453.85730000000001</v>
      </c>
      <c r="BA17" s="8">
        <v>446.57480000000004</v>
      </c>
      <c r="BB17" s="8">
        <v>448.55450000000002</v>
      </c>
      <c r="BC17" s="8">
        <v>457.94640000000004</v>
      </c>
      <c r="BD17" s="8">
        <v>494.83390000000003</v>
      </c>
      <c r="BE17" s="8">
        <v>537.92230000000006</v>
      </c>
      <c r="BF17" s="8">
        <v>556.72940000000006</v>
      </c>
      <c r="BG17" s="8">
        <v>538.03570000000002</v>
      </c>
      <c r="BH17" s="8">
        <v>516.30320000000006</v>
      </c>
      <c r="BI17" s="8">
        <v>495.67900000000003</v>
      </c>
      <c r="BJ17" s="8">
        <v>510.76870000000002</v>
      </c>
      <c r="BK17" s="8">
        <v>524.1123</v>
      </c>
      <c r="BL17" s="8">
        <v>518.58730000000003</v>
      </c>
      <c r="BM17" s="8">
        <v>501.5797</v>
      </c>
      <c r="BN17" s="8">
        <v>487.03550000000001</v>
      </c>
      <c r="BO17" s="8">
        <v>485.41660000000002</v>
      </c>
      <c r="BP17" s="8">
        <v>547.95420000000001</v>
      </c>
      <c r="BQ17" s="77">
        <v>585.33870000000002</v>
      </c>
      <c r="BR17" s="62">
        <v>567.2681</v>
      </c>
      <c r="BS17" s="62">
        <v>565.82669999999996</v>
      </c>
      <c r="BT17" s="79">
        <v>575.01160000000004</v>
      </c>
      <c r="BU17" s="62">
        <v>560.1884</v>
      </c>
      <c r="BV17" s="62">
        <v>556.64229999999998</v>
      </c>
      <c r="BW17" s="62">
        <v>547.08550000000002</v>
      </c>
      <c r="BX17" s="62">
        <v>512.76750000000004</v>
      </c>
      <c r="BY17" s="62">
        <v>490.11130000000003</v>
      </c>
      <c r="BZ17" s="62">
        <v>468.99520000000001</v>
      </c>
      <c r="CA17" s="62">
        <v>466.78109999999998</v>
      </c>
      <c r="CB17" s="62">
        <v>494.75650000000002</v>
      </c>
      <c r="CC17" s="62">
        <v>503.88900000000001</v>
      </c>
      <c r="CD17" s="40"/>
      <c r="CE17" s="6" t="s">
        <v>15</v>
      </c>
      <c r="CF17" s="7">
        <v>2.19</v>
      </c>
      <c r="CG17" s="126"/>
      <c r="CH17" s="33"/>
    </row>
    <row r="18" spans="1:86">
      <c r="A18" s="6" t="s">
        <v>16</v>
      </c>
      <c r="B18" s="7">
        <v>0.86</v>
      </c>
      <c r="C18" s="7">
        <v>1.28</v>
      </c>
      <c r="D18" s="7">
        <v>1.28</v>
      </c>
      <c r="E18" s="7">
        <v>1.28</v>
      </c>
      <c r="F18" s="8">
        <v>467.80650000000003</v>
      </c>
      <c r="G18" s="8">
        <v>466.5</v>
      </c>
      <c r="H18" s="8">
        <v>464.87100000000004</v>
      </c>
      <c r="I18" s="8">
        <v>468.26670000000001</v>
      </c>
      <c r="J18" s="8">
        <v>464.22580000000005</v>
      </c>
      <c r="K18" s="8">
        <v>464</v>
      </c>
      <c r="L18" s="8">
        <v>462.12900000000002</v>
      </c>
      <c r="M18" s="8">
        <v>460.32260000000002</v>
      </c>
      <c r="N18" s="8">
        <v>459.4667</v>
      </c>
      <c r="O18" s="8">
        <v>459.90320000000003</v>
      </c>
      <c r="P18" s="8">
        <v>459.7</v>
      </c>
      <c r="Q18" s="8">
        <v>463.25810000000001</v>
      </c>
      <c r="R18" s="8">
        <v>463.83870000000002</v>
      </c>
      <c r="S18" s="8">
        <v>463.41380000000004</v>
      </c>
      <c r="T18" s="8">
        <v>467.67740000000003</v>
      </c>
      <c r="U18" s="8">
        <v>467.7</v>
      </c>
      <c r="V18" s="8">
        <v>467.2903</v>
      </c>
      <c r="W18" s="8">
        <v>465.0333</v>
      </c>
      <c r="X18" s="8">
        <v>465.35480000000001</v>
      </c>
      <c r="Y18" s="8">
        <v>463.96770000000004</v>
      </c>
      <c r="Z18" s="8">
        <v>463</v>
      </c>
      <c r="AA18" s="8">
        <v>464.06450000000001</v>
      </c>
      <c r="AB18" s="8">
        <v>493.63330000000002</v>
      </c>
      <c r="AC18" s="8">
        <v>490.4194</v>
      </c>
      <c r="AD18" s="8">
        <v>509.48390000000001</v>
      </c>
      <c r="AE18" s="8">
        <v>504.96430000000004</v>
      </c>
      <c r="AF18" s="8">
        <v>504.48390000000001</v>
      </c>
      <c r="AG18" s="8">
        <v>506.5</v>
      </c>
      <c r="AH18" s="8">
        <v>496.35480000000001</v>
      </c>
      <c r="AI18" s="8">
        <v>498.0333</v>
      </c>
      <c r="AJ18" s="8">
        <v>492.54840000000002</v>
      </c>
      <c r="AK18" s="8">
        <v>488.06450000000001</v>
      </c>
      <c r="AL18" s="8">
        <v>496.9667</v>
      </c>
      <c r="AM18" s="8">
        <v>496.93550000000005</v>
      </c>
      <c r="AN18" s="8">
        <v>505.9667</v>
      </c>
      <c r="AO18" s="8">
        <v>513.2903</v>
      </c>
      <c r="AP18" s="8">
        <v>503.48390000000001</v>
      </c>
      <c r="AQ18" s="8">
        <v>500</v>
      </c>
      <c r="AR18" s="8">
        <v>510.2903</v>
      </c>
      <c r="AS18" s="8">
        <v>512.56669999999997</v>
      </c>
      <c r="AT18" s="8">
        <v>494.51610000000005</v>
      </c>
      <c r="AU18" s="8">
        <v>496.43330000000003</v>
      </c>
      <c r="AV18" s="8">
        <v>481.32260000000002</v>
      </c>
      <c r="AW18" s="8">
        <v>491</v>
      </c>
      <c r="AX18" s="8">
        <v>479.9667</v>
      </c>
      <c r="AY18" s="8">
        <v>505.09680000000003</v>
      </c>
      <c r="AZ18" s="8">
        <v>502.23330000000004</v>
      </c>
      <c r="BA18" s="8">
        <v>502.38710000000003</v>
      </c>
      <c r="BB18" s="8">
        <v>510.61290000000002</v>
      </c>
      <c r="BC18" s="8">
        <v>503.03570000000002</v>
      </c>
      <c r="BD18" s="8">
        <v>511.38710000000003</v>
      </c>
      <c r="BE18" s="8">
        <v>516.1</v>
      </c>
      <c r="BF18" s="8">
        <v>501.96770000000004</v>
      </c>
      <c r="BG18" s="8">
        <v>507.76670000000001</v>
      </c>
      <c r="BH18" s="8">
        <v>494.87100000000004</v>
      </c>
      <c r="BI18" s="8">
        <v>495.5806</v>
      </c>
      <c r="BJ18" s="8">
        <v>519.63330000000008</v>
      </c>
      <c r="BK18" s="8">
        <v>516.7097</v>
      </c>
      <c r="BL18" s="8">
        <v>526.06669999999997</v>
      </c>
      <c r="BM18" s="8">
        <v>535.61290000000008</v>
      </c>
      <c r="BN18" s="8">
        <v>522.64520000000005</v>
      </c>
      <c r="BO18" s="8">
        <v>526.10340000000008</v>
      </c>
      <c r="BP18" s="8">
        <v>532.35480000000007</v>
      </c>
      <c r="BQ18" s="77">
        <v>538.9</v>
      </c>
      <c r="BR18" s="62">
        <v>526.25810000000001</v>
      </c>
      <c r="BS18" s="62">
        <v>528</v>
      </c>
      <c r="BT18" s="79">
        <v>511.67739999999998</v>
      </c>
      <c r="BU18" s="62">
        <v>519.90319999999997</v>
      </c>
      <c r="BV18" s="62">
        <v>523.9</v>
      </c>
      <c r="BW18" s="62">
        <v>527.67740000000003</v>
      </c>
      <c r="BX18" s="62">
        <v>538.5</v>
      </c>
      <c r="BY18" s="62">
        <v>537.06449999999995</v>
      </c>
      <c r="BZ18" s="62">
        <v>540.61289999999997</v>
      </c>
      <c r="CA18" s="62">
        <v>529.28570000000002</v>
      </c>
      <c r="CB18" s="62">
        <v>538.80650000000003</v>
      </c>
      <c r="CC18" s="62">
        <v>533.13329999999996</v>
      </c>
      <c r="CD18" s="40"/>
      <c r="CE18" s="6" t="s">
        <v>16</v>
      </c>
      <c r="CF18" s="7">
        <v>1.28</v>
      </c>
      <c r="CG18" s="126"/>
      <c r="CH18" s="33"/>
    </row>
    <row r="19" spans="1:86">
      <c r="A19" s="6" t="s">
        <v>17</v>
      </c>
      <c r="B19" s="7">
        <v>0.14000000000000001</v>
      </c>
      <c r="C19" s="7">
        <v>0.17</v>
      </c>
      <c r="D19" s="7">
        <v>0.17</v>
      </c>
      <c r="E19" s="7">
        <v>0.12</v>
      </c>
      <c r="F19" s="8">
        <v>312.24830000000003</v>
      </c>
      <c r="G19" s="8">
        <v>303.15600000000001</v>
      </c>
      <c r="H19" s="8">
        <v>327.26190000000003</v>
      </c>
      <c r="I19" s="8">
        <v>339.36360000000002</v>
      </c>
      <c r="J19" s="8">
        <v>311.64940000000001</v>
      </c>
      <c r="K19" s="8">
        <v>302.42680000000001</v>
      </c>
      <c r="L19" s="8">
        <v>293.91660000000002</v>
      </c>
      <c r="M19" s="8">
        <v>292.93360000000001</v>
      </c>
      <c r="N19" s="8">
        <v>315.17320000000001</v>
      </c>
      <c r="O19" s="8">
        <v>301.7962</v>
      </c>
      <c r="P19" s="8">
        <v>322.71940000000001</v>
      </c>
      <c r="Q19" s="8">
        <v>381.83140000000003</v>
      </c>
      <c r="R19" s="8">
        <v>370.97140000000002</v>
      </c>
      <c r="S19" s="8">
        <v>346.21610000000004</v>
      </c>
      <c r="T19" s="8">
        <v>368.78210000000001</v>
      </c>
      <c r="U19" s="8">
        <v>356.78500000000003</v>
      </c>
      <c r="V19" s="8">
        <v>316.25060000000002</v>
      </c>
      <c r="W19" s="8">
        <v>304.8646</v>
      </c>
      <c r="X19" s="8">
        <v>319.74900000000002</v>
      </c>
      <c r="Y19" s="8">
        <v>333.84680000000003</v>
      </c>
      <c r="Z19" s="8">
        <v>325.41040000000004</v>
      </c>
      <c r="AA19" s="8">
        <v>307.74270000000001</v>
      </c>
      <c r="AB19" s="8">
        <v>294.51150000000001</v>
      </c>
      <c r="AC19" s="8">
        <v>274.59350000000001</v>
      </c>
      <c r="AD19" s="8">
        <v>303.29000000000002</v>
      </c>
      <c r="AE19" s="8">
        <v>321.37310000000002</v>
      </c>
      <c r="AF19" s="8">
        <v>322.75740000000002</v>
      </c>
      <c r="AG19" s="8">
        <v>330.4468</v>
      </c>
      <c r="AH19" s="8">
        <v>334.9778</v>
      </c>
      <c r="AI19" s="8">
        <v>327.24029999999999</v>
      </c>
      <c r="AJ19" s="8">
        <v>320.0378</v>
      </c>
      <c r="AK19" s="8">
        <v>320.41570000000002</v>
      </c>
      <c r="AL19" s="8">
        <v>321.40249999999997</v>
      </c>
      <c r="AM19" s="8">
        <v>330.23900000000003</v>
      </c>
      <c r="AN19" s="8">
        <v>328.86180000000002</v>
      </c>
      <c r="AO19" s="8">
        <v>411.3107</v>
      </c>
      <c r="AP19" s="8">
        <v>422.38320000000004</v>
      </c>
      <c r="AQ19" s="8">
        <v>382.07010000000002</v>
      </c>
      <c r="AR19" s="8">
        <v>401.89940000000001</v>
      </c>
      <c r="AS19" s="8">
        <v>373.0351</v>
      </c>
      <c r="AT19" s="8">
        <v>340.1968</v>
      </c>
      <c r="AU19" s="8">
        <v>321.71520000000004</v>
      </c>
      <c r="AV19" s="8">
        <v>316.49420000000003</v>
      </c>
      <c r="AW19" s="8">
        <v>319.4076</v>
      </c>
      <c r="AX19" s="8">
        <v>336.32510000000002</v>
      </c>
      <c r="AY19" s="8">
        <v>331.05150000000003</v>
      </c>
      <c r="AZ19" s="8">
        <v>327.75409999999999</v>
      </c>
      <c r="BA19" s="8">
        <v>394.12490000000003</v>
      </c>
      <c r="BB19" s="8">
        <v>421.69589999999999</v>
      </c>
      <c r="BC19" s="8">
        <v>358.3184</v>
      </c>
      <c r="BD19" s="8">
        <v>391.42930000000001</v>
      </c>
      <c r="BE19" s="8">
        <v>415.53800000000001</v>
      </c>
      <c r="BF19" s="8">
        <v>410.3655</v>
      </c>
      <c r="BG19" s="8">
        <v>392.54400000000004</v>
      </c>
      <c r="BH19" s="8">
        <v>393.87710000000004</v>
      </c>
      <c r="BI19" s="8">
        <v>365.04500000000002</v>
      </c>
      <c r="BJ19" s="8">
        <v>376.56200000000001</v>
      </c>
      <c r="BK19" s="8">
        <v>345.9511</v>
      </c>
      <c r="BL19" s="8">
        <v>368.36400000000003</v>
      </c>
      <c r="BM19" s="8">
        <v>448.3956</v>
      </c>
      <c r="BN19" s="8">
        <v>423.76780000000002</v>
      </c>
      <c r="BO19" s="8">
        <v>420.52450000000005</v>
      </c>
      <c r="BP19" s="8">
        <v>413.05190000000005</v>
      </c>
      <c r="BQ19" s="77">
        <v>417.4828</v>
      </c>
      <c r="BR19" s="62">
        <v>394.05919999999998</v>
      </c>
      <c r="BS19" s="62">
        <v>379.20780000000002</v>
      </c>
      <c r="BT19" s="79">
        <v>376.88080000000002</v>
      </c>
      <c r="BU19" s="62">
        <v>388.25389999999999</v>
      </c>
      <c r="BV19" s="62">
        <v>378.41289999999998</v>
      </c>
      <c r="BW19" s="62">
        <v>382.8399</v>
      </c>
      <c r="BX19" s="62">
        <v>392.50920000000002</v>
      </c>
      <c r="BY19" s="62">
        <v>411.1223</v>
      </c>
      <c r="BZ19" s="62">
        <v>366.45850000000002</v>
      </c>
      <c r="CA19" s="62">
        <v>358.92930000000001</v>
      </c>
      <c r="CB19" s="62">
        <v>362.50799999999998</v>
      </c>
      <c r="CC19" s="62">
        <v>372.87209999999999</v>
      </c>
      <c r="CD19" s="40"/>
      <c r="CE19" s="6" t="s">
        <v>17</v>
      </c>
      <c r="CF19" s="7">
        <v>0.12</v>
      </c>
      <c r="CG19" s="126"/>
      <c r="CH19" s="33"/>
    </row>
    <row r="20" spans="1:86">
      <c r="A20" s="6" t="s">
        <v>4</v>
      </c>
      <c r="B20" s="7">
        <v>13.15</v>
      </c>
      <c r="C20" s="7">
        <v>7.52</v>
      </c>
      <c r="D20" s="7">
        <v>7.51</v>
      </c>
      <c r="E20" s="7">
        <v>7.47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>
        <v>180.78730000000002</v>
      </c>
      <c r="R20" s="8">
        <v>175.00050000000002</v>
      </c>
      <c r="S20" s="8">
        <v>174.36490000000001</v>
      </c>
      <c r="T20" s="8">
        <v>178.2978</v>
      </c>
      <c r="U20" s="8">
        <v>184.27380000000002</v>
      </c>
      <c r="V20" s="8">
        <v>218.8219</v>
      </c>
      <c r="W20" s="8">
        <v>191.7851</v>
      </c>
      <c r="X20" s="8">
        <v>182.90890000000002</v>
      </c>
      <c r="Y20" s="8">
        <v>194.37010000000001</v>
      </c>
      <c r="Z20" s="8">
        <v>187.381</v>
      </c>
      <c r="AA20" s="8">
        <v>188.59700000000001</v>
      </c>
      <c r="AB20" s="8">
        <v>185.37130000000002</v>
      </c>
      <c r="AC20" s="8">
        <v>199.2604</v>
      </c>
      <c r="AD20" s="8">
        <v>179.25890000000001</v>
      </c>
      <c r="AE20" s="8">
        <v>189.97220000000002</v>
      </c>
      <c r="AF20" s="8">
        <v>189.1859</v>
      </c>
      <c r="AG20" s="8">
        <v>185.60070000000002</v>
      </c>
      <c r="AH20" s="8">
        <v>170.5591</v>
      </c>
      <c r="AI20" s="8">
        <v>181.42700000000002</v>
      </c>
      <c r="AJ20" s="8">
        <v>188.82749999999999</v>
      </c>
      <c r="AK20" s="8">
        <v>195.31190000000001</v>
      </c>
      <c r="AL20" s="8">
        <v>200.053</v>
      </c>
      <c r="AM20" s="8">
        <v>182.92750000000001</v>
      </c>
      <c r="AN20" s="8">
        <v>165.6276</v>
      </c>
      <c r="AO20" s="8">
        <v>165.4819</v>
      </c>
      <c r="AP20" s="8">
        <v>168.7355</v>
      </c>
      <c r="AQ20" s="8">
        <v>169.8228</v>
      </c>
      <c r="AR20" s="8">
        <v>175.16249999999999</v>
      </c>
      <c r="AS20" s="8">
        <v>181.77809999999999</v>
      </c>
      <c r="AT20" s="8">
        <v>188.52930000000001</v>
      </c>
      <c r="AU20" s="8">
        <v>201.87310000000002</v>
      </c>
      <c r="AV20" s="8">
        <v>210.97410000000002</v>
      </c>
      <c r="AW20" s="8">
        <v>212.76760000000002</v>
      </c>
      <c r="AX20" s="8">
        <v>208.8237</v>
      </c>
      <c r="AY20" s="8">
        <v>182.8417</v>
      </c>
      <c r="AZ20" s="8">
        <v>185.6808</v>
      </c>
      <c r="BA20" s="8">
        <v>194.03320000000002</v>
      </c>
      <c r="BB20" s="8">
        <v>182.34450000000001</v>
      </c>
      <c r="BC20" s="8">
        <v>254.14700000000002</v>
      </c>
      <c r="BD20" s="8">
        <v>236.61110000000002</v>
      </c>
      <c r="BE20" s="8">
        <v>244.23100000000002</v>
      </c>
      <c r="BF20" s="8">
        <v>246.50300000000001</v>
      </c>
      <c r="BG20" s="8">
        <v>246.64360000000002</v>
      </c>
      <c r="BH20" s="8">
        <v>252.92620000000002</v>
      </c>
      <c r="BI20" s="8">
        <v>243.76430000000002</v>
      </c>
      <c r="BJ20" s="8">
        <v>226.66850000000002</v>
      </c>
      <c r="BK20" s="8">
        <v>225.41</v>
      </c>
      <c r="BL20" s="8">
        <v>226.15720000000002</v>
      </c>
      <c r="BM20" s="8">
        <v>230.9838</v>
      </c>
      <c r="BN20" s="8">
        <v>236.71950000000001</v>
      </c>
      <c r="BO20" s="8">
        <v>234.4435</v>
      </c>
      <c r="BP20" s="8">
        <v>238.72320000000002</v>
      </c>
      <c r="BQ20" s="77">
        <v>221.3322</v>
      </c>
      <c r="BR20" s="62">
        <v>233.97839999999999</v>
      </c>
      <c r="BS20" s="62">
        <v>241.11750000000001</v>
      </c>
      <c r="BT20" s="79">
        <v>239.0446</v>
      </c>
      <c r="BU20" s="62">
        <v>233.45599999999999</v>
      </c>
      <c r="BV20" s="62">
        <v>225.85249999999999</v>
      </c>
      <c r="BW20" s="62">
        <v>241.8305</v>
      </c>
      <c r="BX20" s="62">
        <v>229.75489999999999</v>
      </c>
      <c r="BY20" s="62">
        <v>235.57560000000001</v>
      </c>
      <c r="BZ20" s="62">
        <v>242.53980000000001</v>
      </c>
      <c r="CA20" s="62">
        <v>243.06020000000001</v>
      </c>
      <c r="CB20" s="62">
        <v>241.12119999999999</v>
      </c>
      <c r="CC20" s="62">
        <v>247.81649999999999</v>
      </c>
      <c r="CD20" s="40"/>
      <c r="CE20" s="6" t="s">
        <v>4</v>
      </c>
      <c r="CF20" s="7">
        <v>7.47</v>
      </c>
      <c r="CG20" s="126"/>
      <c r="CH20" s="33"/>
    </row>
    <row r="21" spans="1:86">
      <c r="A21" s="6" t="s">
        <v>18</v>
      </c>
      <c r="B21" s="7">
        <v>0.56000000000000005</v>
      </c>
      <c r="C21" s="7">
        <v>0.94</v>
      </c>
      <c r="D21" s="7">
        <v>0.94</v>
      </c>
      <c r="E21" s="7">
        <v>0.95</v>
      </c>
      <c r="F21" s="8">
        <v>319.3168</v>
      </c>
      <c r="G21" s="8">
        <v>342.47720000000004</v>
      </c>
      <c r="H21" s="8">
        <v>367.31700000000001</v>
      </c>
      <c r="I21" s="8">
        <v>378.91380000000004</v>
      </c>
      <c r="J21" s="8">
        <v>395.6266</v>
      </c>
      <c r="K21" s="8">
        <v>393.3963</v>
      </c>
      <c r="L21" s="8">
        <v>389.0145</v>
      </c>
      <c r="M21" s="8">
        <v>355.2758</v>
      </c>
      <c r="N21" s="8">
        <v>324.47290000000004</v>
      </c>
      <c r="O21" s="8">
        <v>308.29669999999999</v>
      </c>
      <c r="P21" s="8">
        <v>286.7903</v>
      </c>
      <c r="Q21" s="8">
        <v>302.73950000000002</v>
      </c>
      <c r="R21" s="8">
        <v>322.14879999999999</v>
      </c>
      <c r="S21" s="8">
        <v>354.60980000000001</v>
      </c>
      <c r="T21" s="8">
        <v>379.21690000000001</v>
      </c>
      <c r="U21" s="8">
        <v>399.49549999999999</v>
      </c>
      <c r="V21" s="8">
        <v>427.09790000000004</v>
      </c>
      <c r="W21" s="8">
        <v>414.4119</v>
      </c>
      <c r="X21" s="8">
        <v>388.01859999999999</v>
      </c>
      <c r="Y21" s="8">
        <v>352.91970000000003</v>
      </c>
      <c r="Z21" s="8">
        <v>315.7389</v>
      </c>
      <c r="AA21" s="8">
        <v>296.13229999999999</v>
      </c>
      <c r="AB21" s="8">
        <v>279.25920000000002</v>
      </c>
      <c r="AC21" s="8">
        <v>262.93299999999999</v>
      </c>
      <c r="AD21" s="8">
        <v>272.726</v>
      </c>
      <c r="AE21" s="8">
        <v>296.18130000000002</v>
      </c>
      <c r="AF21" s="8">
        <v>312.92110000000002</v>
      </c>
      <c r="AG21" s="8">
        <v>344.44110000000001</v>
      </c>
      <c r="AH21" s="8">
        <v>376.26150000000001</v>
      </c>
      <c r="AI21" s="8">
        <v>360.8229</v>
      </c>
      <c r="AJ21" s="8">
        <v>343.2389</v>
      </c>
      <c r="AK21" s="8">
        <v>335.22130000000004</v>
      </c>
      <c r="AL21" s="8">
        <v>305.54349999999999</v>
      </c>
      <c r="AM21" s="8">
        <v>271.84550000000002</v>
      </c>
      <c r="AN21" s="8">
        <v>264.37830000000002</v>
      </c>
      <c r="AO21" s="8">
        <v>264.94229999999999</v>
      </c>
      <c r="AP21" s="8">
        <v>284.4049</v>
      </c>
      <c r="AQ21" s="8">
        <v>304.68490000000003</v>
      </c>
      <c r="AR21" s="8">
        <v>349.88130000000001</v>
      </c>
      <c r="AS21" s="8">
        <v>391.61720000000003</v>
      </c>
      <c r="AT21" s="8">
        <v>425.07400000000001</v>
      </c>
      <c r="AU21" s="8">
        <v>429.45180000000005</v>
      </c>
      <c r="AV21" s="8">
        <v>416.38920000000002</v>
      </c>
      <c r="AW21" s="8">
        <v>398.83570000000003</v>
      </c>
      <c r="AX21" s="8">
        <v>372.64730000000003</v>
      </c>
      <c r="AY21" s="8">
        <v>333.2287</v>
      </c>
      <c r="AZ21" s="8">
        <v>318.85470000000004</v>
      </c>
      <c r="BA21" s="8">
        <v>343.34190000000001</v>
      </c>
      <c r="BB21" s="8">
        <v>368.15540000000004</v>
      </c>
      <c r="BC21" s="8">
        <v>395.08860000000004</v>
      </c>
      <c r="BD21" s="8">
        <v>423.54540000000003</v>
      </c>
      <c r="BE21" s="8">
        <v>436.2045</v>
      </c>
      <c r="BF21" s="8">
        <v>477.755</v>
      </c>
      <c r="BG21" s="8">
        <v>466.99690000000004</v>
      </c>
      <c r="BH21" s="8">
        <v>441.5197</v>
      </c>
      <c r="BI21" s="8">
        <v>427.58640000000003</v>
      </c>
      <c r="BJ21" s="8">
        <v>376.69310000000002</v>
      </c>
      <c r="BK21" s="8">
        <v>336.3032</v>
      </c>
      <c r="BL21" s="8">
        <v>332.45400000000001</v>
      </c>
      <c r="BM21" s="8">
        <v>370.3399</v>
      </c>
      <c r="BN21" s="8">
        <v>398.10580000000004</v>
      </c>
      <c r="BO21" s="8">
        <v>409.67360000000002</v>
      </c>
      <c r="BP21" s="8">
        <v>446.41830000000004</v>
      </c>
      <c r="BQ21" s="77">
        <v>506.83789999999999</v>
      </c>
      <c r="BR21" s="62">
        <v>531.06669999999997</v>
      </c>
      <c r="BS21" s="62">
        <v>526.92909999999995</v>
      </c>
      <c r="BT21" s="79">
        <v>520.09609999999998</v>
      </c>
      <c r="BU21" s="62">
        <v>494.67970000000003</v>
      </c>
      <c r="BV21" s="62">
        <v>415.71379999999999</v>
      </c>
      <c r="BW21" s="62">
        <v>364.35140000000001</v>
      </c>
      <c r="BX21" s="62">
        <v>370.03050000000002</v>
      </c>
      <c r="BY21" s="62">
        <v>402.79309999999998</v>
      </c>
      <c r="BZ21" s="62">
        <v>431.67</v>
      </c>
      <c r="CA21" s="62">
        <v>490.17579999999998</v>
      </c>
      <c r="CB21" s="62">
        <v>530.21839999999997</v>
      </c>
      <c r="CC21" s="62">
        <v>544.79579999999999</v>
      </c>
      <c r="CD21" s="40"/>
      <c r="CE21" s="6" t="s">
        <v>18</v>
      </c>
      <c r="CF21" s="7">
        <v>0.95</v>
      </c>
      <c r="CG21" s="126"/>
      <c r="CH21" s="33"/>
    </row>
    <row r="22" spans="1:86">
      <c r="A22" s="23" t="s">
        <v>5</v>
      </c>
      <c r="B22" s="22">
        <v>92.87</v>
      </c>
      <c r="C22" s="22">
        <v>92.87</v>
      </c>
      <c r="D22" s="22">
        <v>92.87</v>
      </c>
      <c r="E22" s="22">
        <v>92.87</v>
      </c>
      <c r="F22" s="8">
        <v>344.53309999999999</v>
      </c>
      <c r="G22" s="8">
        <v>362.63800000000003</v>
      </c>
      <c r="H22" s="8">
        <v>377.84620000000001</v>
      </c>
      <c r="I22" s="8">
        <v>365.75480000000005</v>
      </c>
      <c r="J22" s="8">
        <v>368.78270000000003</v>
      </c>
      <c r="K22" s="8">
        <v>393.19140000000004</v>
      </c>
      <c r="L22" s="8">
        <v>384.53320000000002</v>
      </c>
      <c r="M22" s="8">
        <v>365.6062</v>
      </c>
      <c r="N22" s="8">
        <v>330.69920000000002</v>
      </c>
      <c r="O22" s="8">
        <v>299.89590000000004</v>
      </c>
      <c r="P22" s="8">
        <v>279.71080000000001</v>
      </c>
      <c r="Q22" s="8">
        <v>278.48670000000004</v>
      </c>
      <c r="R22" s="8">
        <v>310.84520000000003</v>
      </c>
      <c r="S22" s="8">
        <v>359.78590000000003</v>
      </c>
      <c r="T22" s="8">
        <v>398.17360000000002</v>
      </c>
      <c r="U22" s="8">
        <v>409.59690000000001</v>
      </c>
      <c r="V22" s="8">
        <v>469.55450000000002</v>
      </c>
      <c r="W22" s="8">
        <v>447.38120000000004</v>
      </c>
      <c r="X22" s="8">
        <v>371.20249999999999</v>
      </c>
      <c r="Y22" s="8">
        <v>358.32920000000001</v>
      </c>
      <c r="Z22" s="8">
        <v>366.40649999999999</v>
      </c>
      <c r="AA22" s="8">
        <v>350.12740000000002</v>
      </c>
      <c r="AB22" s="8">
        <v>326.43360000000001</v>
      </c>
      <c r="AC22" s="8">
        <v>318.67500000000001</v>
      </c>
      <c r="AD22" s="8">
        <v>370.464</v>
      </c>
      <c r="AE22" s="8">
        <v>415.78050000000002</v>
      </c>
      <c r="AF22" s="8">
        <v>411.40840000000003</v>
      </c>
      <c r="AG22" s="8">
        <v>456.6121</v>
      </c>
      <c r="AH22" s="8">
        <v>473.3304</v>
      </c>
      <c r="AI22" s="8">
        <v>445.60920000000004</v>
      </c>
      <c r="AJ22" s="8">
        <v>367.26530000000002</v>
      </c>
      <c r="AK22" s="8">
        <v>374.54360000000003</v>
      </c>
      <c r="AL22" s="8">
        <v>361.51990000000001</v>
      </c>
      <c r="AM22" s="8">
        <v>355.46430000000004</v>
      </c>
      <c r="AN22" s="8">
        <v>390.50300000000004</v>
      </c>
      <c r="AO22" s="8">
        <v>427.3646</v>
      </c>
      <c r="AP22" s="8">
        <v>476.09380000000004</v>
      </c>
      <c r="AQ22" s="8">
        <v>472.12960000000004</v>
      </c>
      <c r="AR22" s="8">
        <v>456.60490000000004</v>
      </c>
      <c r="AS22" s="8">
        <v>493.52810000000005</v>
      </c>
      <c r="AT22" s="8">
        <v>509.94200000000001</v>
      </c>
      <c r="AU22" s="8">
        <v>478.68470000000002</v>
      </c>
      <c r="AV22" s="8">
        <v>425.71720000000005</v>
      </c>
      <c r="AW22" s="8">
        <v>446.09910000000002</v>
      </c>
      <c r="AX22" s="8">
        <v>430.17650000000003</v>
      </c>
      <c r="AY22" s="8">
        <v>401.19810000000001</v>
      </c>
      <c r="AZ22" s="8">
        <v>420.98420000000004</v>
      </c>
      <c r="BA22" s="8">
        <v>456.68890000000005</v>
      </c>
      <c r="BB22" s="8">
        <v>465.01210000000003</v>
      </c>
      <c r="BC22" s="8">
        <v>470.93380000000002</v>
      </c>
      <c r="BD22" s="8">
        <v>512.06920000000002</v>
      </c>
      <c r="BE22" s="8">
        <v>578.42129999999997</v>
      </c>
      <c r="BF22" s="8">
        <v>613.38470000000007</v>
      </c>
      <c r="BG22" s="8">
        <v>516.43290000000002</v>
      </c>
      <c r="BH22" s="8">
        <v>473.48930000000001</v>
      </c>
      <c r="BI22" s="8">
        <v>457.0677</v>
      </c>
      <c r="BJ22" s="8">
        <v>437.92320000000001</v>
      </c>
      <c r="BK22" s="8">
        <v>440.43400000000003</v>
      </c>
      <c r="BL22" s="8">
        <v>477.94440000000003</v>
      </c>
      <c r="BM22" s="8">
        <v>539.22680000000003</v>
      </c>
      <c r="BN22" s="8">
        <v>533.55430000000001</v>
      </c>
      <c r="BO22" s="8">
        <v>527.63279999999997</v>
      </c>
      <c r="BP22" s="8">
        <v>540.55730000000005</v>
      </c>
      <c r="BQ22" s="77">
        <v>555.45410000000004</v>
      </c>
      <c r="BR22" s="62">
        <v>533.33299999999997</v>
      </c>
      <c r="BS22" s="62">
        <v>522.17920000000004</v>
      </c>
      <c r="BT22" s="79">
        <v>528.88959999999997</v>
      </c>
      <c r="BU22" s="62">
        <v>529.26229999999998</v>
      </c>
      <c r="BV22" s="62">
        <v>497.28559999999999</v>
      </c>
      <c r="BW22" s="62">
        <v>451.91579999999999</v>
      </c>
      <c r="BX22" s="62">
        <v>435.9794</v>
      </c>
      <c r="BY22" s="62">
        <v>429.00279999999998</v>
      </c>
      <c r="BZ22" s="62">
        <v>400.17090000000002</v>
      </c>
      <c r="CA22" s="62">
        <v>413.54910000000001</v>
      </c>
      <c r="CB22" s="62">
        <v>498.2097</v>
      </c>
      <c r="CC22" s="62">
        <v>542.64570000000003</v>
      </c>
      <c r="CD22" s="40"/>
      <c r="CE22" s="23" t="s">
        <v>5</v>
      </c>
      <c r="CF22" s="22">
        <v>92.87</v>
      </c>
      <c r="CG22" s="126"/>
      <c r="CH22" s="33"/>
    </row>
    <row r="23" spans="1:86">
      <c r="A23" s="23" t="s">
        <v>6</v>
      </c>
      <c r="B23" s="22">
        <v>7.13</v>
      </c>
      <c r="C23" s="22">
        <v>7.13</v>
      </c>
      <c r="D23" s="22">
        <v>7.13</v>
      </c>
      <c r="E23" s="22">
        <v>7.13</v>
      </c>
      <c r="F23" s="8">
        <v>320.34989999999999</v>
      </c>
      <c r="G23" s="8">
        <v>342.6397</v>
      </c>
      <c r="H23" s="8">
        <v>349.68040000000002</v>
      </c>
      <c r="I23" s="8">
        <v>358.74530000000004</v>
      </c>
      <c r="J23" s="8">
        <v>338.17880000000002</v>
      </c>
      <c r="K23" s="8">
        <v>348.4871</v>
      </c>
      <c r="L23" s="8">
        <v>335.5659</v>
      </c>
      <c r="M23" s="8">
        <v>342.48310000000004</v>
      </c>
      <c r="N23" s="8">
        <v>326.38730000000004</v>
      </c>
      <c r="O23" s="8">
        <v>311.77770000000004</v>
      </c>
      <c r="P23" s="8">
        <v>306.43680000000001</v>
      </c>
      <c r="Q23" s="8">
        <v>295.053</v>
      </c>
      <c r="R23" s="8">
        <v>308.41410000000002</v>
      </c>
      <c r="S23" s="8">
        <v>350.73920000000004</v>
      </c>
      <c r="T23" s="8">
        <v>366.24310000000003</v>
      </c>
      <c r="U23" s="8">
        <v>387.3329</v>
      </c>
      <c r="V23" s="8">
        <v>445.52850000000001</v>
      </c>
      <c r="W23" s="8">
        <v>399.0693</v>
      </c>
      <c r="X23" s="8">
        <v>343.77870000000001</v>
      </c>
      <c r="Y23" s="8">
        <v>326.97649999999999</v>
      </c>
      <c r="Z23" s="8">
        <v>316.2373</v>
      </c>
      <c r="AA23" s="8">
        <v>304.1542</v>
      </c>
      <c r="AB23" s="8">
        <v>296.78270000000003</v>
      </c>
      <c r="AC23" s="8">
        <v>291.84780000000001</v>
      </c>
      <c r="AD23" s="8">
        <v>343.54390000000001</v>
      </c>
      <c r="AE23" s="8">
        <v>376.62240000000003</v>
      </c>
      <c r="AF23" s="8">
        <v>392.68970000000002</v>
      </c>
      <c r="AG23" s="8">
        <v>433.23830000000004</v>
      </c>
      <c r="AH23" s="8">
        <v>446.49450000000002</v>
      </c>
      <c r="AI23" s="8">
        <v>392.62139999999999</v>
      </c>
      <c r="AJ23" s="8">
        <v>330.5521</v>
      </c>
      <c r="AK23" s="8">
        <v>318.07749999999999</v>
      </c>
      <c r="AL23" s="8">
        <v>304.7115</v>
      </c>
      <c r="AM23" s="8">
        <v>300.23390000000001</v>
      </c>
      <c r="AN23" s="8">
        <v>332.49130000000002</v>
      </c>
      <c r="AO23" s="8">
        <v>372.75400000000002</v>
      </c>
      <c r="AP23" s="8">
        <v>421.2876</v>
      </c>
      <c r="AQ23" s="8">
        <v>424.20670000000001</v>
      </c>
      <c r="AR23" s="8">
        <v>436.28320000000002</v>
      </c>
      <c r="AS23" s="8">
        <v>469.27020000000005</v>
      </c>
      <c r="AT23" s="8">
        <v>491.512</v>
      </c>
      <c r="AU23" s="8">
        <v>430.14850000000001</v>
      </c>
      <c r="AV23" s="8">
        <v>380.82769999999999</v>
      </c>
      <c r="AW23" s="8">
        <v>403.72840000000002</v>
      </c>
      <c r="AX23" s="8">
        <v>378.94490000000002</v>
      </c>
      <c r="AY23" s="8">
        <v>376.07</v>
      </c>
      <c r="AZ23" s="8">
        <v>410.85509999999999</v>
      </c>
      <c r="BA23" s="8">
        <v>435.67760000000004</v>
      </c>
      <c r="BB23" s="8">
        <v>433.04150000000004</v>
      </c>
      <c r="BC23" s="8">
        <v>439.29170000000005</v>
      </c>
      <c r="BD23" s="8">
        <v>491.16910000000001</v>
      </c>
      <c r="BE23" s="8">
        <v>549.88890000000004</v>
      </c>
      <c r="BF23" s="8">
        <v>591.33760000000007</v>
      </c>
      <c r="BG23" s="8">
        <v>468.44440000000003</v>
      </c>
      <c r="BH23" s="8">
        <v>438.59100000000001</v>
      </c>
      <c r="BI23" s="8">
        <v>426.27760000000001</v>
      </c>
      <c r="BJ23" s="8">
        <v>411.88339999999999</v>
      </c>
      <c r="BK23" s="8">
        <v>423.03700000000003</v>
      </c>
      <c r="BL23" s="8">
        <v>447.07870000000003</v>
      </c>
      <c r="BM23" s="8">
        <v>463.31870000000004</v>
      </c>
      <c r="BN23" s="8">
        <v>477.71290000000005</v>
      </c>
      <c r="BO23" s="8">
        <v>481.1103</v>
      </c>
      <c r="BP23" s="8">
        <v>500.35830000000004</v>
      </c>
      <c r="BQ23" s="77">
        <v>506.166</v>
      </c>
      <c r="BR23" s="62">
        <v>439.18079999999998</v>
      </c>
      <c r="BS23" s="62">
        <v>446.21940000000001</v>
      </c>
      <c r="BT23" s="79">
        <v>436.35090000000002</v>
      </c>
      <c r="BU23" s="62">
        <v>435.82470000000001</v>
      </c>
      <c r="BV23" s="62">
        <v>400.62090000000001</v>
      </c>
      <c r="BW23" s="62">
        <v>382.07499999999999</v>
      </c>
      <c r="BX23" s="62">
        <v>383.3596</v>
      </c>
      <c r="BY23" s="62">
        <v>375.072</v>
      </c>
      <c r="BZ23" s="62">
        <v>362.24549999999999</v>
      </c>
      <c r="CA23" s="62">
        <v>383.7851</v>
      </c>
      <c r="CB23" s="62">
        <v>458.16180000000003</v>
      </c>
      <c r="CC23" s="62">
        <v>495.93959999999998</v>
      </c>
      <c r="CD23" s="40"/>
      <c r="CE23" s="23" t="s">
        <v>6</v>
      </c>
      <c r="CF23" s="22">
        <v>7.13</v>
      </c>
      <c r="CG23" s="126"/>
      <c r="CH23" s="33"/>
    </row>
    <row r="24" spans="1:86">
      <c r="A24" s="6" t="s">
        <v>19</v>
      </c>
      <c r="B24" s="7">
        <v>43.96</v>
      </c>
      <c r="C24" s="7">
        <v>49.57</v>
      </c>
      <c r="D24" s="7">
        <v>49.51</v>
      </c>
      <c r="E24" s="7">
        <v>49.25</v>
      </c>
      <c r="F24" s="8">
        <v>342.80880000000002</v>
      </c>
      <c r="G24" s="8">
        <v>361.21210000000002</v>
      </c>
      <c r="H24" s="8">
        <v>375.83800000000002</v>
      </c>
      <c r="I24" s="8">
        <v>365.255</v>
      </c>
      <c r="J24" s="8">
        <v>366.60060000000004</v>
      </c>
      <c r="K24" s="8">
        <v>390.00400000000002</v>
      </c>
      <c r="L24" s="8">
        <v>381.04180000000002</v>
      </c>
      <c r="M24" s="8">
        <v>363.95760000000001</v>
      </c>
      <c r="N24" s="8">
        <v>330.39179999999999</v>
      </c>
      <c r="O24" s="8">
        <v>300.74299999999999</v>
      </c>
      <c r="P24" s="8">
        <v>281.61630000000002</v>
      </c>
      <c r="Q24" s="8">
        <v>279.66790000000003</v>
      </c>
      <c r="R24" s="8">
        <v>310.67189999999999</v>
      </c>
      <c r="S24" s="8">
        <v>359.14090000000004</v>
      </c>
      <c r="T24" s="8">
        <v>395.89690000000002</v>
      </c>
      <c r="U24" s="8">
        <v>408.0095</v>
      </c>
      <c r="V24" s="8">
        <v>467.84140000000002</v>
      </c>
      <c r="W24" s="8">
        <v>443.9366</v>
      </c>
      <c r="X24" s="8">
        <v>369.24720000000002</v>
      </c>
      <c r="Y24" s="8">
        <v>356.09380000000004</v>
      </c>
      <c r="Z24" s="8">
        <v>362.8295</v>
      </c>
      <c r="AA24" s="8">
        <v>346.84950000000003</v>
      </c>
      <c r="AB24" s="8">
        <v>324.31950000000001</v>
      </c>
      <c r="AC24" s="8">
        <v>316.76220000000001</v>
      </c>
      <c r="AD24" s="8">
        <v>368.5446</v>
      </c>
      <c r="AE24" s="8">
        <v>412.98850000000004</v>
      </c>
      <c r="AF24" s="8">
        <v>410.07370000000003</v>
      </c>
      <c r="AG24" s="8">
        <v>454.94550000000004</v>
      </c>
      <c r="AH24" s="8">
        <v>471.41700000000003</v>
      </c>
      <c r="AI24" s="8">
        <v>441.83120000000002</v>
      </c>
      <c r="AJ24" s="8">
        <v>364.64770000000004</v>
      </c>
      <c r="AK24" s="8">
        <v>370.51749999999998</v>
      </c>
      <c r="AL24" s="8">
        <v>357.46950000000004</v>
      </c>
      <c r="AM24" s="8">
        <v>351.52640000000002</v>
      </c>
      <c r="AN24" s="8">
        <v>386.36680000000001</v>
      </c>
      <c r="AO24" s="8">
        <v>423.47090000000003</v>
      </c>
      <c r="AP24" s="8">
        <v>472.18620000000004</v>
      </c>
      <c r="AQ24" s="8">
        <v>468.71270000000004</v>
      </c>
      <c r="AR24" s="8">
        <v>455.15590000000003</v>
      </c>
      <c r="AS24" s="8">
        <v>491.79850000000005</v>
      </c>
      <c r="AT24" s="8">
        <v>508.62790000000001</v>
      </c>
      <c r="AU24" s="8">
        <v>475.22410000000002</v>
      </c>
      <c r="AV24" s="8">
        <v>422.51660000000004</v>
      </c>
      <c r="AW24" s="8">
        <v>443.07800000000003</v>
      </c>
      <c r="AX24" s="8">
        <v>426.52370000000002</v>
      </c>
      <c r="AY24" s="8">
        <v>399.40640000000002</v>
      </c>
      <c r="AZ24" s="8">
        <v>420.262</v>
      </c>
      <c r="BA24" s="8">
        <v>455.19080000000002</v>
      </c>
      <c r="BB24" s="8">
        <v>462.73260000000005</v>
      </c>
      <c r="BC24" s="8">
        <v>468.67780000000005</v>
      </c>
      <c r="BD24" s="8">
        <v>510.57900000000001</v>
      </c>
      <c r="BE24" s="8">
        <v>576.38690000000008</v>
      </c>
      <c r="BF24" s="8">
        <v>611.81270000000006</v>
      </c>
      <c r="BG24" s="8">
        <v>513.01139999999998</v>
      </c>
      <c r="BH24" s="8">
        <v>471.00100000000003</v>
      </c>
      <c r="BI24" s="8">
        <v>454.87240000000003</v>
      </c>
      <c r="BJ24" s="8">
        <v>436.06659999999999</v>
      </c>
      <c r="BK24" s="8">
        <v>439.1936</v>
      </c>
      <c r="BL24" s="8">
        <v>475.74370000000005</v>
      </c>
      <c r="BM24" s="8">
        <v>533.81460000000004</v>
      </c>
      <c r="BN24" s="8">
        <v>529.57280000000003</v>
      </c>
      <c r="BO24" s="8">
        <v>524.31580000000008</v>
      </c>
      <c r="BP24" s="8">
        <v>537.69110000000001</v>
      </c>
      <c r="BQ24" s="77">
        <v>551.93979999999999</v>
      </c>
      <c r="BR24" s="62">
        <v>526.61990000000003</v>
      </c>
      <c r="BS24" s="62">
        <v>516.76329999999996</v>
      </c>
      <c r="BT24" s="79">
        <v>522.29160000000002</v>
      </c>
      <c r="BU24" s="62">
        <v>522.60019999999997</v>
      </c>
      <c r="BV24" s="62">
        <v>490.39350000000002</v>
      </c>
      <c r="BW24" s="62">
        <v>446.93610000000001</v>
      </c>
      <c r="BX24" s="62">
        <v>432.2276</v>
      </c>
      <c r="BY24" s="62">
        <v>425.15750000000003</v>
      </c>
      <c r="BZ24" s="62">
        <v>397.46679999999998</v>
      </c>
      <c r="CA24" s="62">
        <v>411.42700000000002</v>
      </c>
      <c r="CB24" s="62">
        <v>495.35430000000002</v>
      </c>
      <c r="CC24" s="62">
        <v>539.31560000000002</v>
      </c>
      <c r="CD24" s="40"/>
      <c r="CE24" s="6" t="s">
        <v>19</v>
      </c>
      <c r="CF24" s="7">
        <v>49.25</v>
      </c>
      <c r="CG24" s="126"/>
      <c r="CH24" s="33"/>
    </row>
    <row r="25" spans="1:86">
      <c r="A25" s="16" t="s">
        <v>1</v>
      </c>
      <c r="B25" s="17">
        <f>SUM(B9:B24)-B22-B23</f>
        <v>100</v>
      </c>
      <c r="C25" s="226">
        <f>SUM(C9:C24)-C22-C23</f>
        <v>100</v>
      </c>
      <c r="D25" s="226">
        <f>SUM(D9:D24)-D22-D23</f>
        <v>100</v>
      </c>
      <c r="E25" s="226">
        <f>SUM(E9:E24)-E22-E23</f>
        <v>100</v>
      </c>
      <c r="F25" s="261">
        <f t="shared" ref="F25:P25" si="0">+(F9*$B$9+F11*$B$11+F13*$B$13+F14*$B$14+F15*$B$15+F17*$B$17+F18*$B$18+F19*$B$19+F21*$B$21+F24*$B$24)/86.85</f>
        <v>387.68423523316068</v>
      </c>
      <c r="G25" s="261">
        <f t="shared" si="0"/>
        <v>398.24180648244101</v>
      </c>
      <c r="H25" s="261">
        <f t="shared" si="0"/>
        <v>410.88742161197473</v>
      </c>
      <c r="I25" s="261">
        <f t="shared" si="0"/>
        <v>412.85083795048939</v>
      </c>
      <c r="J25" s="261">
        <f t="shared" si="0"/>
        <v>403.63075464594129</v>
      </c>
      <c r="K25" s="261">
        <f t="shared" si="0"/>
        <v>402.21615004029945</v>
      </c>
      <c r="L25" s="261">
        <f t="shared" si="0"/>
        <v>397.27795615428909</v>
      </c>
      <c r="M25" s="261">
        <f t="shared" si="0"/>
        <v>403.82302632124356</v>
      </c>
      <c r="N25" s="261">
        <f t="shared" si="0"/>
        <v>396.01226177317216</v>
      </c>
      <c r="O25" s="261">
        <f t="shared" si="0"/>
        <v>386.42466572251016</v>
      </c>
      <c r="P25" s="261">
        <f t="shared" si="0"/>
        <v>377.98805548647096</v>
      </c>
      <c r="Q25" s="261">
        <f t="shared" ref="Q25:BA25" si="1">+(Q9*$B$9+Q11*$B$11+Q13*$B$13+Q14*$B$14+Q15*$B$15+Q17*$B$17+Q18*$B$18+Q19*$B$19+Q20*$B$20+Q21*$B$21+Q24*$B$24)/100</f>
        <v>350.15962269000011</v>
      </c>
      <c r="R25" s="261">
        <f t="shared" si="1"/>
        <v>357.16046965000004</v>
      </c>
      <c r="S25" s="261">
        <f t="shared" si="1"/>
        <v>376.1034641</v>
      </c>
      <c r="T25" s="261">
        <f t="shared" si="1"/>
        <v>401.7440629300001</v>
      </c>
      <c r="U25" s="261">
        <f t="shared" si="1"/>
        <v>406.04536840000003</v>
      </c>
      <c r="V25" s="261">
        <f t="shared" si="1"/>
        <v>438.01537671</v>
      </c>
      <c r="W25" s="261">
        <f t="shared" si="1"/>
        <v>420.68771886000002</v>
      </c>
      <c r="X25" s="261">
        <f t="shared" si="1"/>
        <v>387.55538637000006</v>
      </c>
      <c r="Y25" s="261">
        <f t="shared" si="1"/>
        <v>383.35460057000006</v>
      </c>
      <c r="Z25" s="261">
        <f t="shared" si="1"/>
        <v>389.91638193</v>
      </c>
      <c r="AA25" s="261">
        <f t="shared" si="1"/>
        <v>384.21817546</v>
      </c>
      <c r="AB25" s="261">
        <f t="shared" si="1"/>
        <v>378.2943209799999</v>
      </c>
      <c r="AC25" s="261">
        <f t="shared" si="1"/>
        <v>379.38605469000004</v>
      </c>
      <c r="AD25" s="261">
        <f t="shared" si="1"/>
        <v>401.19557357999997</v>
      </c>
      <c r="AE25" s="261">
        <f t="shared" si="1"/>
        <v>415.06648164000001</v>
      </c>
      <c r="AF25" s="261">
        <f t="shared" si="1"/>
        <v>413.65999786999998</v>
      </c>
      <c r="AG25" s="261">
        <f t="shared" si="1"/>
        <v>440.96675644000004</v>
      </c>
      <c r="AH25" s="261">
        <f t="shared" si="1"/>
        <v>445.06285354000005</v>
      </c>
      <c r="AI25" s="261">
        <f t="shared" si="1"/>
        <v>426.65387689000011</v>
      </c>
      <c r="AJ25" s="261">
        <f t="shared" si="1"/>
        <v>386.11335616000002</v>
      </c>
      <c r="AK25" s="261">
        <f t="shared" si="1"/>
        <v>386.32038251000006</v>
      </c>
      <c r="AL25" s="261">
        <f t="shared" si="1"/>
        <v>386.51553251000007</v>
      </c>
      <c r="AM25" s="261">
        <f t="shared" si="1"/>
        <v>383.50414717000001</v>
      </c>
      <c r="AN25" s="261">
        <f t="shared" si="1"/>
        <v>402.92752250999996</v>
      </c>
      <c r="AO25" s="261">
        <f t="shared" si="1"/>
        <v>426.49067088000004</v>
      </c>
      <c r="AP25" s="261">
        <f t="shared" si="1"/>
        <v>447.80024975999999</v>
      </c>
      <c r="AQ25" s="261">
        <f t="shared" si="1"/>
        <v>438.46710594999996</v>
      </c>
      <c r="AR25" s="261">
        <f t="shared" si="1"/>
        <v>439.89847951999997</v>
      </c>
      <c r="AS25" s="261">
        <f t="shared" si="1"/>
        <v>462.68013156000001</v>
      </c>
      <c r="AT25" s="261">
        <f t="shared" si="1"/>
        <v>463.75043304000008</v>
      </c>
      <c r="AU25" s="261">
        <f t="shared" si="1"/>
        <v>441.51632261000009</v>
      </c>
      <c r="AV25" s="261">
        <f t="shared" si="1"/>
        <v>413.49358786000005</v>
      </c>
      <c r="AW25" s="261">
        <f t="shared" si="1"/>
        <v>426.41798924</v>
      </c>
      <c r="AX25" s="261">
        <f t="shared" si="1"/>
        <v>422.47099074999988</v>
      </c>
      <c r="AY25" s="261">
        <f t="shared" si="1"/>
        <v>409.06328768999998</v>
      </c>
      <c r="AZ25" s="261">
        <f t="shared" si="1"/>
        <v>424.94011690999997</v>
      </c>
      <c r="BA25" s="261">
        <f t="shared" si="1"/>
        <v>445.13165427000007</v>
      </c>
      <c r="BB25" s="261">
        <f t="shared" ref="BB25:BM25" si="2">+(BB9*$C$9+BB11*$C$11+BB13*$C$13+BB14*$C$14+BB15*$C$15+BB17*$C$17+BB18*$C$18+BB19*$C$19+BB20*$C$20+BB21*$C$21+BB24*$C$24)/100</f>
        <v>461.88207695000006</v>
      </c>
      <c r="BC25" s="261">
        <f t="shared" si="2"/>
        <v>468.67511943000005</v>
      </c>
      <c r="BD25" s="261">
        <f t="shared" si="2"/>
        <v>497.33368249</v>
      </c>
      <c r="BE25" s="261">
        <f t="shared" si="2"/>
        <v>546.25506890000008</v>
      </c>
      <c r="BF25" s="261">
        <f t="shared" si="2"/>
        <v>566.05400405000012</v>
      </c>
      <c r="BG25" s="261">
        <f t="shared" si="2"/>
        <v>503.8701048499999</v>
      </c>
      <c r="BH25" s="261">
        <f t="shared" si="2"/>
        <v>474.23139238999994</v>
      </c>
      <c r="BI25" s="261">
        <f t="shared" si="2"/>
        <v>465.51264471999997</v>
      </c>
      <c r="BJ25" s="261">
        <f t="shared" si="2"/>
        <v>458.52720318000001</v>
      </c>
      <c r="BK25" s="261">
        <f t="shared" si="2"/>
        <v>464.98144991999999</v>
      </c>
      <c r="BL25" s="261">
        <f t="shared" si="2"/>
        <v>488.66342929000007</v>
      </c>
      <c r="BM25" s="261">
        <f t="shared" si="2"/>
        <v>521.82971981000014</v>
      </c>
      <c r="BN25" s="261">
        <f t="shared" ref="BN25:BY25" si="3">+(BN9*$D$9+BN11*$D$11+BN12*$D$12+BN13*$D$13+BN14*$D$14+BN15*$D$15+BN17*$D$17+BN18*$D$18+BN19*$D$19+BN20*$D$20+BN21*$D$21+BN24*$D$24)/100</f>
        <v>517.88045783000007</v>
      </c>
      <c r="BO25" s="261">
        <f t="shared" si="3"/>
        <v>512.48946479000006</v>
      </c>
      <c r="BP25" s="261">
        <f t="shared" si="3"/>
        <v>524.10005795999996</v>
      </c>
      <c r="BQ25" s="261">
        <f t="shared" si="3"/>
        <v>535.92772398</v>
      </c>
      <c r="BR25" s="264">
        <f t="shared" si="3"/>
        <v>514.09974138999996</v>
      </c>
      <c r="BS25" s="264">
        <f t="shared" si="3"/>
        <v>499.27152819999998</v>
      </c>
      <c r="BT25" s="282">
        <f t="shared" si="3"/>
        <v>500.83276845</v>
      </c>
      <c r="BU25" s="262">
        <f t="shared" si="3"/>
        <v>505.33034376999996</v>
      </c>
      <c r="BV25" s="262">
        <f t="shared" si="3"/>
        <v>491.85003662999998</v>
      </c>
      <c r="BW25" s="262">
        <f t="shared" si="3"/>
        <v>473.07427758000006</v>
      </c>
      <c r="BX25" s="262">
        <f t="shared" si="3"/>
        <v>462.45813579999992</v>
      </c>
      <c r="BY25" s="262">
        <f t="shared" si="3"/>
        <v>458.17379786999999</v>
      </c>
      <c r="BZ25" s="262">
        <f>+(BZ9*$E$9+BZ10*$E$10+BZ11*$E$11+BZ12*$E$12+BZ13*$E$13+BZ14*$E$14+BZ15*$E$15+BZ16*$E$16+BZ17*$E$17+BZ18*$E$18+BZ19*$E$19+BZ20*$E$20+BZ21*$E$21+BZ24*$E$24)/(100-0.26)</f>
        <v>433.56334280128328</v>
      </c>
      <c r="CA25" s="262">
        <f>+(CA9*$E$9+CA10*$E$10+CA11*$E$11+CA12*$E$12+CA13*$E$13+CA14*$E$14+CA15*$E$15+CA16*$E$16+CA17*$E$17+CA18*$E$18+CA19*$E$19+CA20*$E$20+CA21*$E$21+CA24*$E$24)/(100-0.26)</f>
        <v>432.1791878283538</v>
      </c>
      <c r="CB25" s="262">
        <f>+(CB9*$E$9+CB10*$E$10+CB11*$E$11+CB12*$E$12+CB13*$E$13+CB14*$E$14+CB15*$E$15+CB16*$E$16+CB17*$E$17+CB18*$E$18+CB19*$E$19+CB20*$E$20+CB21*$E$21+CB24*$E$24)/(100)</f>
        <v>485.81097869569277</v>
      </c>
      <c r="CC25" s="262">
        <f>+(CC9*$E$9+CC10*$E$10+CC11*$E$11+CC12*$E$12+CC13*$E$13+CC14*$E$14+CC15*$E$15+CC16*$E$16+CC17*$E$17+CC18*$E$18+CC19*$E$19+CC20*$E$20+CC21*$E$21+CC24*$E$24)/(100)</f>
        <v>518.98197974159223</v>
      </c>
      <c r="CD25" s="40"/>
      <c r="CE25" s="16" t="s">
        <v>1</v>
      </c>
      <c r="CF25" s="17">
        <v>100</v>
      </c>
      <c r="CG25" s="126"/>
      <c r="CH25" s="33"/>
    </row>
    <row r="26" spans="1:86">
      <c r="A26" s="18" t="s">
        <v>145</v>
      </c>
      <c r="B26" s="19">
        <f>+B9+B11+B13+B14+B15+B17+B18+B19+B21+B24</f>
        <v>86.85</v>
      </c>
      <c r="C26" s="19">
        <f>+C9+C11+C13+C14+C15+C17+C18+C19+C21+C24</f>
        <v>92.48</v>
      </c>
      <c r="D26" s="19">
        <f>+D9+D11+D12+D13+D14+D15+D17+D18+D19+D21+D24</f>
        <v>92.49</v>
      </c>
      <c r="E26" s="19">
        <f>+E9+E10+E11+E12+E13+E14+E15+E16+E17+E18+E19+E21+E24</f>
        <v>92.53</v>
      </c>
      <c r="F26" s="13">
        <f t="shared" ref="F26:BA26" si="4">+(F9*$B$9+F11*$B$11+F13*$B$13+F14*$B$14+F15*$B$15+F17*$B$17+F18*$B$18+F19*$B$19+F21*$B$21+F24*$B$24)/$B$26</f>
        <v>387.68423523316068</v>
      </c>
      <c r="G26" s="13">
        <f t="shared" si="4"/>
        <v>398.24180648244101</v>
      </c>
      <c r="H26" s="13">
        <f t="shared" si="4"/>
        <v>410.88742161197473</v>
      </c>
      <c r="I26" s="13">
        <f t="shared" si="4"/>
        <v>412.85083795048939</v>
      </c>
      <c r="J26" s="13">
        <f t="shared" si="4"/>
        <v>403.63075464594129</v>
      </c>
      <c r="K26" s="13">
        <f t="shared" si="4"/>
        <v>402.21615004029945</v>
      </c>
      <c r="L26" s="13">
        <f t="shared" si="4"/>
        <v>397.27795615428909</v>
      </c>
      <c r="M26" s="13">
        <f t="shared" si="4"/>
        <v>403.82302632124356</v>
      </c>
      <c r="N26" s="13">
        <f t="shared" si="4"/>
        <v>396.01226177317216</v>
      </c>
      <c r="O26" s="13">
        <f t="shared" si="4"/>
        <v>386.42466572251016</v>
      </c>
      <c r="P26" s="13">
        <f t="shared" si="4"/>
        <v>377.98805548647096</v>
      </c>
      <c r="Q26" s="13">
        <f t="shared" si="4"/>
        <v>375.80436700057578</v>
      </c>
      <c r="R26" s="13">
        <f t="shared" si="4"/>
        <v>384.74139769717902</v>
      </c>
      <c r="S26" s="13">
        <f t="shared" si="4"/>
        <v>406.64879648819812</v>
      </c>
      <c r="T26" s="13">
        <f t="shared" si="4"/>
        <v>435.57616837075426</v>
      </c>
      <c r="U26" s="13">
        <f t="shared" si="4"/>
        <v>439.62390754173862</v>
      </c>
      <c r="V26" s="13">
        <f t="shared" si="4"/>
        <v>471.20356575705244</v>
      </c>
      <c r="W26" s="13">
        <f t="shared" si="4"/>
        <v>455.34597375935522</v>
      </c>
      <c r="X26" s="13">
        <f t="shared" si="4"/>
        <v>418.54100865860681</v>
      </c>
      <c r="Y26" s="13">
        <f t="shared" si="4"/>
        <v>411.96883410477841</v>
      </c>
      <c r="Z26" s="13">
        <f t="shared" si="4"/>
        <v>420.58236088658612</v>
      </c>
      <c r="AA26" s="13">
        <f t="shared" si="4"/>
        <v>413.83727111111114</v>
      </c>
      <c r="AB26" s="13">
        <f t="shared" si="4"/>
        <v>407.50488777202071</v>
      </c>
      <c r="AC26" s="13">
        <f t="shared" si="4"/>
        <v>406.6589661370179</v>
      </c>
      <c r="AD26" s="13">
        <f t="shared" si="4"/>
        <v>434.79911137593552</v>
      </c>
      <c r="AE26" s="13">
        <f t="shared" si="4"/>
        <v>449.14811438111695</v>
      </c>
      <c r="AF26" s="13">
        <f t="shared" si="4"/>
        <v>447.64772829015544</v>
      </c>
      <c r="AG26" s="13">
        <f t="shared" si="4"/>
        <v>479.63185306850903</v>
      </c>
      <c r="AH26" s="13">
        <f t="shared" si="4"/>
        <v>486.62559803108815</v>
      </c>
      <c r="AI26" s="13">
        <f t="shared" si="4"/>
        <v>463.78379549798518</v>
      </c>
      <c r="AJ26" s="13">
        <f t="shared" si="4"/>
        <v>415.98450191134145</v>
      </c>
      <c r="AK26" s="13">
        <f t="shared" si="4"/>
        <v>415.24106811744389</v>
      </c>
      <c r="AL26" s="13">
        <f t="shared" si="4"/>
        <v>414.74791365572838</v>
      </c>
      <c r="AM26" s="13">
        <f t="shared" si="4"/>
        <v>413.87355316062178</v>
      </c>
      <c r="AN26" s="13">
        <f t="shared" si="4"/>
        <v>438.85721716753022</v>
      </c>
      <c r="AO26" s="13">
        <f t="shared" si="4"/>
        <v>466.01013359815778</v>
      </c>
      <c r="AP26" s="13">
        <f t="shared" si="4"/>
        <v>490.05357686816359</v>
      </c>
      <c r="AQ26" s="13">
        <f t="shared" si="4"/>
        <v>479.14266868163503</v>
      </c>
      <c r="AR26" s="13">
        <f t="shared" si="4"/>
        <v>479.98228067933223</v>
      </c>
      <c r="AS26" s="13">
        <f t="shared" si="4"/>
        <v>505.21164238341976</v>
      </c>
      <c r="AT26" s="13">
        <f t="shared" si="4"/>
        <v>505.42179630397237</v>
      </c>
      <c r="AU26" s="13">
        <f t="shared" si="4"/>
        <v>477.80081745538291</v>
      </c>
      <c r="AV26" s="13">
        <f t="shared" si="4"/>
        <v>444.15716028785266</v>
      </c>
      <c r="AW26" s="13">
        <f t="shared" si="4"/>
        <v>458.76689676453657</v>
      </c>
      <c r="AX26" s="13">
        <f t="shared" si="4"/>
        <v>454.81942913068502</v>
      </c>
      <c r="AY26" s="13">
        <f t="shared" si="4"/>
        <v>443.3156063788141</v>
      </c>
      <c r="AZ26" s="13">
        <f t="shared" si="4"/>
        <v>461.16648440990218</v>
      </c>
      <c r="BA26" s="13">
        <f t="shared" si="4"/>
        <v>483.15059121473814</v>
      </c>
      <c r="BB26" s="13">
        <f t="shared" ref="BB26:BM26" si="5">+(BB9*$C$9+BB11*$C$11+BB13*$C$13+BB14*$C$14+BB15*$C$15+BB17*$C$17+BB18*$C$18+BB19*$C$19+BB21*$C$21+BB24*$C$24)/$C$26</f>
        <v>484.61264116565746</v>
      </c>
      <c r="BC26" s="13">
        <f t="shared" si="5"/>
        <v>486.11944748053634</v>
      </c>
      <c r="BD26" s="13">
        <f t="shared" si="5"/>
        <v>518.53430770977513</v>
      </c>
      <c r="BE26" s="13">
        <f t="shared" si="5"/>
        <v>570.81411948529421</v>
      </c>
      <c r="BF26" s="13">
        <f t="shared" si="5"/>
        <v>592.03825524437718</v>
      </c>
      <c r="BG26" s="13">
        <f t="shared" si="5"/>
        <v>524.78644693987883</v>
      </c>
      <c r="BH26" s="13">
        <f t="shared" si="5"/>
        <v>492.22679730752589</v>
      </c>
      <c r="BI26" s="13">
        <f t="shared" si="5"/>
        <v>483.54408451557089</v>
      </c>
      <c r="BJ26" s="13">
        <f t="shared" si="5"/>
        <v>477.38076554930797</v>
      </c>
      <c r="BK26" s="13">
        <f t="shared" si="5"/>
        <v>484.46217335640137</v>
      </c>
      <c r="BL26" s="13">
        <f t="shared" si="5"/>
        <v>510.00909153330451</v>
      </c>
      <c r="BM26" s="13">
        <f t="shared" si="5"/>
        <v>545.47982055579587</v>
      </c>
      <c r="BN26" s="13">
        <f t="shared" ref="BN26:CA26" si="6">+(BN9*$D$9+BN11*$D$11+BN12*$D$12+BN13*$D$13+BN14*$D$14+BN15*$D$15+BN17*$D$17+BN18*$D$18+BN19*$D$19+BN21*$D$21+BN24*$D$24)/$D$26</f>
        <v>540.71015610336258</v>
      </c>
      <c r="BO26" s="13">
        <f t="shared" si="6"/>
        <v>535.06623196021201</v>
      </c>
      <c r="BP26" s="13">
        <f t="shared" si="6"/>
        <v>547.27207875445993</v>
      </c>
      <c r="BQ26" s="13">
        <f t="shared" si="6"/>
        <v>561.47224106389888</v>
      </c>
      <c r="BR26" s="13">
        <f t="shared" si="6"/>
        <v>536.84502492161312</v>
      </c>
      <c r="BS26" s="13">
        <f t="shared" si="6"/>
        <v>520.23311055249212</v>
      </c>
      <c r="BT26" s="13">
        <f t="shared" si="6"/>
        <v>522.0894356038491</v>
      </c>
      <c r="BU26" s="13">
        <f t="shared" si="6"/>
        <v>527.40598785814677</v>
      </c>
      <c r="BV26" s="13">
        <f t="shared" si="6"/>
        <v>513.44849592388368</v>
      </c>
      <c r="BW26" s="13">
        <f t="shared" si="6"/>
        <v>491.85080228132773</v>
      </c>
      <c r="BX26" s="13">
        <f t="shared" si="6"/>
        <v>481.35316554222072</v>
      </c>
      <c r="BY26" s="13">
        <f t="shared" si="6"/>
        <v>476.24831907233215</v>
      </c>
      <c r="BZ26" s="13">
        <f t="shared" si="6"/>
        <v>448.60433150610868</v>
      </c>
      <c r="CA26" s="13">
        <f t="shared" si="6"/>
        <v>447.26012565682777</v>
      </c>
      <c r="CB26" s="13">
        <f t="shared" ref="CB26:CC26" si="7">+(CB9*$D$9+CB11*$D$11+CB12*$D$12+CB13*$D$13+CB14*$D$14+CB15*$D$15+CB17*$D$17+CB18*$D$18+CB19*$D$19+CB21*$D$21+CB24*$D$24)/$D$26</f>
        <v>505.61212034814577</v>
      </c>
      <c r="CC26" s="13">
        <f t="shared" si="7"/>
        <v>541.28918787977079</v>
      </c>
      <c r="CD26" s="146"/>
      <c r="CE26" s="18"/>
      <c r="CF26" s="19"/>
      <c r="CG26" s="127"/>
      <c r="CH26" s="33"/>
    </row>
    <row r="27" spans="1:86">
      <c r="A27" s="26"/>
      <c r="B27" s="29"/>
      <c r="C27" s="29"/>
      <c r="D27" s="29"/>
      <c r="E27" s="29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>
        <f t="shared" ref="AD27:BX27" si="8">+(AD25/R25)-1</f>
        <v>0.12329221084615605</v>
      </c>
      <c r="AE27" s="28">
        <f t="shared" si="8"/>
        <v>0.10359653993944695</v>
      </c>
      <c r="AF27" s="28">
        <f t="shared" si="8"/>
        <v>2.9660512847643705E-2</v>
      </c>
      <c r="AG27" s="28">
        <f t="shared" si="8"/>
        <v>8.6003660570260543E-2</v>
      </c>
      <c r="AH27" s="28">
        <f t="shared" si="8"/>
        <v>1.608956489823421E-2</v>
      </c>
      <c r="AI27" s="28">
        <f t="shared" si="8"/>
        <v>1.4181916330163968E-2</v>
      </c>
      <c r="AJ27" s="28">
        <f t="shared" si="8"/>
        <v>-3.7208364551624129E-3</v>
      </c>
      <c r="AK27" s="28">
        <f t="shared" si="8"/>
        <v>7.7363932390279722E-3</v>
      </c>
      <c r="AL27" s="28">
        <f t="shared" si="8"/>
        <v>-8.7219967603476833E-3</v>
      </c>
      <c r="AM27" s="28">
        <f t="shared" si="8"/>
        <v>-1.8583927976471015E-3</v>
      </c>
      <c r="AN27" s="28">
        <f t="shared" si="8"/>
        <v>6.5116498355528796E-2</v>
      </c>
      <c r="AO27" s="28">
        <f t="shared" si="8"/>
        <v>0.12416011502713142</v>
      </c>
      <c r="AP27" s="28">
        <f t="shared" si="8"/>
        <v>0.11616448248451783</v>
      </c>
      <c r="AQ27" s="28">
        <f t="shared" si="8"/>
        <v>5.6378014956881106E-2</v>
      </c>
      <c r="AR27" s="28">
        <f t="shared" si="8"/>
        <v>6.3430067652434419E-2</v>
      </c>
      <c r="AS27" s="28">
        <f t="shared" si="8"/>
        <v>4.9240390126674694E-2</v>
      </c>
      <c r="AT27" s="28">
        <f t="shared" si="8"/>
        <v>4.1988630035870722E-2</v>
      </c>
      <c r="AU27" s="28">
        <f t="shared" si="8"/>
        <v>3.4834901368614224E-2</v>
      </c>
      <c r="AV27" s="28">
        <f t="shared" si="8"/>
        <v>7.0912417980832698E-2</v>
      </c>
      <c r="AW27" s="28">
        <f t="shared" si="8"/>
        <v>0.10379366076798191</v>
      </c>
      <c r="AX27" s="28">
        <f t="shared" si="8"/>
        <v>9.3024614060159605E-2</v>
      </c>
      <c r="AY27" s="28">
        <f t="shared" si="8"/>
        <v>6.6646321059652402E-2</v>
      </c>
      <c r="AZ27" s="28">
        <f t="shared" si="8"/>
        <v>5.4631647555060558E-2</v>
      </c>
      <c r="BA27" s="28">
        <f t="shared" si="8"/>
        <v>4.3707833870169077E-2</v>
      </c>
      <c r="BB27" s="28">
        <f t="shared" si="8"/>
        <v>3.1446671138632087E-2</v>
      </c>
      <c r="BC27" s="28">
        <f t="shared" si="8"/>
        <v>6.8894594531898168E-2</v>
      </c>
      <c r="BD27" s="28">
        <f t="shared" si="8"/>
        <v>0.13056467717885978</v>
      </c>
      <c r="BE27" s="28">
        <f t="shared" si="8"/>
        <v>0.18063221573447263</v>
      </c>
      <c r="BF27" s="28">
        <f t="shared" si="8"/>
        <v>0.22060048621275574</v>
      </c>
      <c r="BG27" s="28">
        <f t="shared" si="8"/>
        <v>0.14122644859741262</v>
      </c>
      <c r="BH27" s="28">
        <f t="shared" si="8"/>
        <v>0.14688935043550022</v>
      </c>
      <c r="BI27" s="28">
        <f t="shared" si="8"/>
        <v>9.1681534237516349E-2</v>
      </c>
      <c r="BJ27" s="28">
        <f t="shared" si="8"/>
        <v>8.5346007701003757E-2</v>
      </c>
      <c r="BK27" s="28">
        <f t="shared" si="8"/>
        <v>0.13669807072096973</v>
      </c>
      <c r="BL27" s="28">
        <f t="shared" si="8"/>
        <v>0.14995833493757038</v>
      </c>
      <c r="BM27" s="28">
        <f t="shared" si="8"/>
        <v>0.17230422686021307</v>
      </c>
      <c r="BN27" s="28">
        <f t="shared" si="8"/>
        <v>0.12123956237873679</v>
      </c>
      <c r="BO27" s="28">
        <f t="shared" si="8"/>
        <v>9.3485537302015809E-2</v>
      </c>
      <c r="BP27" s="28">
        <f t="shared" si="8"/>
        <v>5.3819752034466539E-2</v>
      </c>
      <c r="BQ27" s="28">
        <f t="shared" si="8"/>
        <v>-1.8905719155698386E-2</v>
      </c>
      <c r="BR27" s="28">
        <f t="shared" si="8"/>
        <v>-9.1783226137926888E-2</v>
      </c>
      <c r="BS27" s="28">
        <f t="shared" si="8"/>
        <v>-9.1265121818824291E-3</v>
      </c>
      <c r="BT27" s="28">
        <f t="shared" si="8"/>
        <v>5.6093663318946829E-2</v>
      </c>
      <c r="BU27" s="28">
        <f t="shared" si="8"/>
        <v>8.5535161078062361E-2</v>
      </c>
      <c r="BV27" s="28">
        <f t="shared" si="8"/>
        <v>7.2673623765172168E-2</v>
      </c>
      <c r="BW27" s="28">
        <f t="shared" si="8"/>
        <v>1.7404624768132981E-2</v>
      </c>
      <c r="BX27" s="28">
        <f t="shared" si="8"/>
        <v>-5.36264674605893E-2</v>
      </c>
      <c r="BY27" s="28">
        <f>+(BY25/BM25)-1</f>
        <v>-0.12198600333299814</v>
      </c>
      <c r="BZ27" s="28">
        <f>+(BZ25/BN25)-1</f>
        <v>-0.16281192648592813</v>
      </c>
      <c r="CA27" s="28">
        <f>+(CA25/BO25)-1</f>
        <v>-0.15670620076952124</v>
      </c>
      <c r="CB27" s="28">
        <f>+(CB25/BP25)-1</f>
        <v>-7.3056811734276583E-2</v>
      </c>
      <c r="CC27" s="28">
        <f>+(CC25/BQ25)-1</f>
        <v>-3.1619458147382873E-2</v>
      </c>
      <c r="CD27" s="34"/>
      <c r="CE27" s="26"/>
      <c r="CF27" s="29"/>
      <c r="CG27" s="128"/>
      <c r="CH27" s="129"/>
    </row>
    <row r="28" spans="1:86">
      <c r="A28" s="14"/>
      <c r="B28" s="14"/>
      <c r="C28" s="14"/>
      <c r="D28" s="14"/>
      <c r="E28" s="14"/>
      <c r="F28" s="15"/>
      <c r="G28" s="15"/>
      <c r="H28" s="15"/>
      <c r="I28" s="15"/>
      <c r="J28" s="15"/>
      <c r="CD28" s="34"/>
      <c r="CE28" s="14"/>
      <c r="CF28" s="14"/>
      <c r="CG28" s="15"/>
      <c r="CH28" s="15"/>
    </row>
    <row r="29" spans="1:86" ht="23.25">
      <c r="A29" s="95" t="s">
        <v>2</v>
      </c>
      <c r="B29" s="65"/>
      <c r="C29" s="65"/>
      <c r="D29" s="65"/>
      <c r="E29" s="321"/>
      <c r="F29" s="97"/>
      <c r="G29" s="97"/>
      <c r="H29" s="97"/>
      <c r="I29" s="97"/>
      <c r="CD29" s="34"/>
      <c r="CE29" s="95" t="s">
        <v>2</v>
      </c>
      <c r="CF29" s="65"/>
      <c r="CG29" s="65"/>
      <c r="CH29" s="97"/>
    </row>
    <row r="30" spans="1:86">
      <c r="F30" s="35" t="s">
        <v>168</v>
      </c>
      <c r="CD30" s="34"/>
      <c r="CG30" s="120"/>
      <c r="CH30" s="121"/>
    </row>
    <row r="31" spans="1:86">
      <c r="A31" s="4"/>
      <c r="B31" s="4"/>
      <c r="C31" s="4"/>
      <c r="D31" s="4"/>
      <c r="E31" s="4"/>
      <c r="F31" s="99">
        <v>39083</v>
      </c>
      <c r="G31" s="99">
        <v>39114</v>
      </c>
      <c r="H31" s="99">
        <v>39142</v>
      </c>
      <c r="I31" s="99">
        <v>39173</v>
      </c>
      <c r="J31" s="99">
        <v>39203</v>
      </c>
      <c r="K31" s="99">
        <v>39234</v>
      </c>
      <c r="L31" s="99">
        <v>39264</v>
      </c>
      <c r="M31" s="99">
        <v>39295</v>
      </c>
      <c r="N31" s="99">
        <v>39326</v>
      </c>
      <c r="O31" s="99">
        <v>39356</v>
      </c>
      <c r="P31" s="99">
        <v>39387</v>
      </c>
      <c r="Q31" s="99">
        <v>39417</v>
      </c>
      <c r="R31" s="99">
        <v>39448</v>
      </c>
      <c r="S31" s="99">
        <v>39479</v>
      </c>
      <c r="T31" s="99">
        <v>39508</v>
      </c>
      <c r="U31" s="99">
        <v>39539</v>
      </c>
      <c r="V31" s="99">
        <v>39569</v>
      </c>
      <c r="W31" s="99">
        <v>39600</v>
      </c>
      <c r="X31" s="99">
        <v>39630</v>
      </c>
      <c r="Y31" s="99">
        <v>39661</v>
      </c>
      <c r="Z31" s="99">
        <v>39692</v>
      </c>
      <c r="AA31" s="99">
        <v>39722</v>
      </c>
      <c r="AB31" s="99">
        <v>39753</v>
      </c>
      <c r="AC31" s="99">
        <v>39783</v>
      </c>
      <c r="AD31" s="99">
        <v>39814</v>
      </c>
      <c r="AE31" s="99">
        <v>39845</v>
      </c>
      <c r="AF31" s="99">
        <v>39873</v>
      </c>
      <c r="AG31" s="99">
        <v>39904</v>
      </c>
      <c r="AH31" s="99">
        <v>39934</v>
      </c>
      <c r="AI31" s="99">
        <v>39965</v>
      </c>
      <c r="AJ31" s="99">
        <v>39995</v>
      </c>
      <c r="AK31" s="99">
        <v>40026</v>
      </c>
      <c r="AL31" s="99">
        <v>40057</v>
      </c>
      <c r="AM31" s="99">
        <v>40087</v>
      </c>
      <c r="AN31" s="99">
        <v>40118</v>
      </c>
      <c r="AO31" s="99">
        <v>40148</v>
      </c>
      <c r="AP31" s="99">
        <v>40179</v>
      </c>
      <c r="AQ31" s="99">
        <v>40210</v>
      </c>
      <c r="AR31" s="99">
        <v>40238</v>
      </c>
      <c r="AS31" s="99">
        <v>40269</v>
      </c>
      <c r="AT31" s="99">
        <v>40299</v>
      </c>
      <c r="AU31" s="99">
        <v>40330</v>
      </c>
      <c r="AV31" s="99">
        <v>40360</v>
      </c>
      <c r="AW31" s="99">
        <v>40391</v>
      </c>
      <c r="AX31" s="99">
        <v>40422</v>
      </c>
      <c r="AY31" s="99">
        <v>40452</v>
      </c>
      <c r="AZ31" s="99">
        <v>40483</v>
      </c>
      <c r="BA31" s="99">
        <v>40513</v>
      </c>
      <c r="BB31" s="99">
        <v>40544</v>
      </c>
      <c r="BC31" s="99">
        <v>40575</v>
      </c>
      <c r="BD31" s="99">
        <v>40603</v>
      </c>
      <c r="BE31" s="99">
        <v>40634</v>
      </c>
      <c r="BF31" s="99">
        <v>40664</v>
      </c>
      <c r="BG31" s="99">
        <v>40695</v>
      </c>
      <c r="BH31" s="99">
        <v>40725</v>
      </c>
      <c r="BI31" s="99">
        <v>40756</v>
      </c>
      <c r="BJ31" s="99">
        <v>40787</v>
      </c>
      <c r="BK31" s="99">
        <v>40817</v>
      </c>
      <c r="BL31" s="99">
        <v>40848</v>
      </c>
      <c r="BM31" s="99">
        <v>40878</v>
      </c>
      <c r="BN31" s="99">
        <v>40909</v>
      </c>
      <c r="BO31" s="99">
        <v>40940</v>
      </c>
      <c r="BP31" s="99">
        <v>40969</v>
      </c>
      <c r="BQ31" s="99">
        <v>41000</v>
      </c>
      <c r="BR31" s="99">
        <v>41030</v>
      </c>
      <c r="BS31" s="99">
        <v>41061</v>
      </c>
      <c r="BT31" s="99">
        <v>41091</v>
      </c>
      <c r="BU31" s="99">
        <v>41122</v>
      </c>
      <c r="BV31" s="99">
        <v>41153</v>
      </c>
      <c r="BW31" s="99">
        <v>41183</v>
      </c>
      <c r="BX31" s="99">
        <v>41214</v>
      </c>
      <c r="BY31" s="99">
        <v>41244</v>
      </c>
      <c r="BZ31" s="99">
        <v>41275</v>
      </c>
      <c r="CA31" s="99">
        <v>41306</v>
      </c>
      <c r="CB31" s="99">
        <v>41334</v>
      </c>
      <c r="CC31" s="99">
        <v>41365</v>
      </c>
      <c r="CD31" s="34"/>
      <c r="CE31" s="4"/>
      <c r="CF31" s="4"/>
      <c r="CG31" s="122"/>
      <c r="CH31" s="123"/>
    </row>
    <row r="32" spans="1:86" ht="22.5">
      <c r="A32" s="4"/>
      <c r="B32" s="1" t="s">
        <v>9</v>
      </c>
      <c r="C32" s="1" t="s">
        <v>9</v>
      </c>
      <c r="D32" s="1" t="s">
        <v>9</v>
      </c>
      <c r="E32" s="1" t="s">
        <v>9</v>
      </c>
      <c r="F32" s="3"/>
      <c r="G32" s="3"/>
      <c r="H32" s="3"/>
      <c r="I32" s="3"/>
      <c r="J32" s="3"/>
      <c r="CD32" s="34"/>
      <c r="CE32" s="4"/>
      <c r="CF32" s="1" t="s">
        <v>9</v>
      </c>
      <c r="CG32" s="131"/>
      <c r="CH32" s="132"/>
    </row>
    <row r="33" spans="1:86">
      <c r="A33" s="218" t="s">
        <v>209</v>
      </c>
      <c r="B33" s="1"/>
      <c r="C33" s="225">
        <v>4.7699999999999996</v>
      </c>
      <c r="D33" s="7">
        <v>4.7699999999999996</v>
      </c>
      <c r="E33" s="7">
        <v>5.86</v>
      </c>
      <c r="F33" s="3"/>
      <c r="G33" s="3"/>
      <c r="H33" s="3"/>
      <c r="I33" s="3"/>
      <c r="J33" s="3"/>
      <c r="BA33" s="8">
        <v>540.16770000000008</v>
      </c>
      <c r="BB33" s="8">
        <v>551.46429999999998</v>
      </c>
      <c r="BC33" s="8">
        <v>570.51900000000001</v>
      </c>
      <c r="BD33" s="8">
        <v>562.73910000000001</v>
      </c>
      <c r="BE33" s="8">
        <v>548.94690000000003</v>
      </c>
      <c r="BF33" s="8">
        <v>532.24189999999999</v>
      </c>
      <c r="BG33" s="8">
        <v>532.32450000000006</v>
      </c>
      <c r="BH33" s="8">
        <v>532.36689999999999</v>
      </c>
      <c r="BI33" s="8">
        <v>532.31450000000007</v>
      </c>
      <c r="BJ33" s="8">
        <v>530.94560000000001</v>
      </c>
      <c r="BK33" s="8">
        <v>527.19080000000008</v>
      </c>
      <c r="BL33" s="8">
        <v>527.42050000000006</v>
      </c>
      <c r="BM33" s="8">
        <v>527.74099999999999</v>
      </c>
      <c r="BN33" s="8">
        <v>528.24959999999999</v>
      </c>
      <c r="BO33" s="8">
        <v>529.31259999999997</v>
      </c>
      <c r="BP33" s="8">
        <v>559.33270000000005</v>
      </c>
      <c r="BQ33" s="77">
        <v>563.69090000000006</v>
      </c>
      <c r="BR33" s="62">
        <v>563.69820000000004</v>
      </c>
      <c r="BS33" s="62">
        <v>563.18809999999996</v>
      </c>
      <c r="BT33" s="62">
        <v>563.0616</v>
      </c>
      <c r="BU33" s="62">
        <v>563.1241</v>
      </c>
      <c r="BV33" s="62">
        <v>564.79690000000005</v>
      </c>
      <c r="BW33" s="62">
        <v>565.72479999999996</v>
      </c>
      <c r="BX33" s="62">
        <v>566.04110000000003</v>
      </c>
      <c r="BY33" s="62">
        <v>566.3492</v>
      </c>
      <c r="BZ33" s="62">
        <v>564.75400000000002</v>
      </c>
      <c r="CA33" s="62">
        <v>561.45899999999995</v>
      </c>
      <c r="CB33" s="62">
        <v>558.74620000000004</v>
      </c>
      <c r="CC33" s="62">
        <v>551.10410000000002</v>
      </c>
      <c r="CD33" s="34"/>
      <c r="CE33" s="218" t="s">
        <v>209</v>
      </c>
      <c r="CF33" s="7">
        <v>5.86</v>
      </c>
      <c r="CG33" s="131"/>
      <c r="CH33" s="257">
        <f>AVERAGE(BB33:BM33)</f>
        <v>539.68458333333342</v>
      </c>
    </row>
    <row r="34" spans="1:86">
      <c r="A34" s="6" t="s">
        <v>20</v>
      </c>
      <c r="B34" s="7">
        <v>23.21</v>
      </c>
      <c r="C34" s="231">
        <v>31.88</v>
      </c>
      <c r="D34" s="231">
        <v>31.88</v>
      </c>
      <c r="E34" s="7">
        <v>33.75</v>
      </c>
      <c r="F34" s="8">
        <v>472.9135</v>
      </c>
      <c r="G34" s="8">
        <v>477.1044</v>
      </c>
      <c r="H34" s="8">
        <v>504.65530000000001</v>
      </c>
      <c r="I34" s="8">
        <v>518.90549999999996</v>
      </c>
      <c r="J34" s="8">
        <v>476.89280000000002</v>
      </c>
      <c r="K34" s="8">
        <v>485.17849999999999</v>
      </c>
      <c r="L34" s="8">
        <v>552.72670000000005</v>
      </c>
      <c r="M34" s="8">
        <v>616.99519999999995</v>
      </c>
      <c r="N34" s="8">
        <v>602.68910000000005</v>
      </c>
      <c r="O34" s="8">
        <v>540.45849999999996</v>
      </c>
      <c r="P34" s="8">
        <v>505.54919999999998</v>
      </c>
      <c r="Q34" s="8">
        <v>498.39389999999997</v>
      </c>
      <c r="R34" s="8">
        <v>479.44709999999998</v>
      </c>
      <c r="S34" s="8">
        <v>444.62060000000002</v>
      </c>
      <c r="T34" s="8">
        <v>443.34010000000001</v>
      </c>
      <c r="U34" s="8">
        <v>492.79739999999998</v>
      </c>
      <c r="V34" s="8">
        <v>504.04500000000002</v>
      </c>
      <c r="W34" s="8">
        <v>493.68700000000001</v>
      </c>
      <c r="X34" s="8">
        <v>533.92840000000001</v>
      </c>
      <c r="Y34" s="8">
        <v>580.99120000000005</v>
      </c>
      <c r="Z34" s="8">
        <v>587.68449999999996</v>
      </c>
      <c r="AA34" s="8">
        <v>572.53150000000005</v>
      </c>
      <c r="AB34" s="8">
        <v>526.12170000000003</v>
      </c>
      <c r="AC34" s="8">
        <v>518.29859999999996</v>
      </c>
      <c r="AD34" s="8">
        <v>505.37580000000003</v>
      </c>
      <c r="AE34" s="8">
        <v>475.08109999999999</v>
      </c>
      <c r="AF34" s="8">
        <v>466.63189999999997</v>
      </c>
      <c r="AG34" s="8">
        <v>523.29250000000002</v>
      </c>
      <c r="AH34" s="8">
        <v>525.72209999999995</v>
      </c>
      <c r="AI34" s="8">
        <v>531.04650000000004</v>
      </c>
      <c r="AJ34" s="8">
        <v>563.15650000000005</v>
      </c>
      <c r="AK34" s="8">
        <v>610.64559999999994</v>
      </c>
      <c r="AL34" s="8">
        <v>625.10270000000003</v>
      </c>
      <c r="AM34" s="8">
        <v>598.04920000000004</v>
      </c>
      <c r="AN34" s="8">
        <v>528.74670000000003</v>
      </c>
      <c r="AO34" s="8">
        <v>534.62549999999999</v>
      </c>
      <c r="AP34" s="8">
        <v>512.95069999999998</v>
      </c>
      <c r="AQ34" s="8">
        <v>516.47749999999996</v>
      </c>
      <c r="AR34" s="8">
        <v>539.21749999999997</v>
      </c>
      <c r="AS34" s="8">
        <v>563.41819999999996</v>
      </c>
      <c r="AT34" s="8">
        <v>506.47430000000003</v>
      </c>
      <c r="AU34" s="8">
        <v>515.11839999999995</v>
      </c>
      <c r="AV34" s="8">
        <v>552.83029999999997</v>
      </c>
      <c r="AW34" s="8">
        <v>607.49829999999997</v>
      </c>
      <c r="AX34" s="8">
        <v>603.87829999999997</v>
      </c>
      <c r="AY34" s="8">
        <v>574.38</v>
      </c>
      <c r="AZ34" s="8">
        <v>517.33389999999997</v>
      </c>
      <c r="BA34" s="8">
        <v>517.20719999999994</v>
      </c>
      <c r="BB34" s="8">
        <v>486.18400000000003</v>
      </c>
      <c r="BC34" s="8">
        <v>477.68740000000003</v>
      </c>
      <c r="BD34" s="8">
        <v>481.70960000000002</v>
      </c>
      <c r="BE34" s="8">
        <v>581.77780000000007</v>
      </c>
      <c r="BF34" s="8">
        <v>560.20069999999998</v>
      </c>
      <c r="BG34" s="8">
        <v>555.69850000000008</v>
      </c>
      <c r="BH34" s="8">
        <v>589.80460000000005</v>
      </c>
      <c r="BI34" s="8">
        <v>613.71940000000006</v>
      </c>
      <c r="BJ34" s="8">
        <v>638.84749999999997</v>
      </c>
      <c r="BK34" s="8">
        <v>596.74030000000005</v>
      </c>
      <c r="BL34" s="8">
        <v>533.8963</v>
      </c>
      <c r="BM34" s="8">
        <v>538.42790000000002</v>
      </c>
      <c r="BN34" s="8">
        <v>485.5754</v>
      </c>
      <c r="BO34" s="8">
        <v>485.12700000000001</v>
      </c>
      <c r="BP34" s="8">
        <v>493.71870000000001</v>
      </c>
      <c r="BQ34" s="77">
        <v>535.18340000000001</v>
      </c>
      <c r="BR34" s="62">
        <v>508.36610000000002</v>
      </c>
      <c r="BS34" s="62">
        <v>505.38389999999998</v>
      </c>
      <c r="BT34" s="62">
        <v>539.42589999999996</v>
      </c>
      <c r="BU34" s="62">
        <v>552.63059999999996</v>
      </c>
      <c r="BV34" s="62">
        <v>562.76430000000005</v>
      </c>
      <c r="BW34" s="62">
        <v>529.82629999999995</v>
      </c>
      <c r="BX34" s="62">
        <v>535.9375</v>
      </c>
      <c r="BY34" s="62">
        <v>526.92939999999999</v>
      </c>
      <c r="BZ34" s="62">
        <v>497.30149999999998</v>
      </c>
      <c r="CA34" s="62">
        <v>455.14510000000001</v>
      </c>
      <c r="CB34" s="62">
        <v>443.13929999999999</v>
      </c>
      <c r="CC34" s="62">
        <v>483.57889999999998</v>
      </c>
      <c r="CD34" s="34"/>
      <c r="CE34" s="6" t="s">
        <v>20</v>
      </c>
      <c r="CF34" s="7">
        <v>33.75</v>
      </c>
      <c r="CG34" s="126"/>
      <c r="CH34" s="33"/>
    </row>
    <row r="35" spans="1:86">
      <c r="A35" s="6" t="s">
        <v>13</v>
      </c>
      <c r="B35" s="7">
        <v>52.3</v>
      </c>
      <c r="C35" s="231">
        <v>35.6</v>
      </c>
      <c r="D35" s="231">
        <v>35.6</v>
      </c>
      <c r="E35" s="7">
        <v>39.549999999999997</v>
      </c>
      <c r="F35" s="8">
        <v>526.99350000000004</v>
      </c>
      <c r="G35" s="8">
        <v>573.85680000000002</v>
      </c>
      <c r="H35" s="8">
        <v>597.56679999999994</v>
      </c>
      <c r="I35" s="8">
        <v>579.22</v>
      </c>
      <c r="J35" s="8">
        <v>503.79969999999997</v>
      </c>
      <c r="K35" s="8">
        <v>496.37</v>
      </c>
      <c r="L35" s="8">
        <v>539.1377</v>
      </c>
      <c r="M35" s="8">
        <v>567.22130000000004</v>
      </c>
      <c r="N35" s="8">
        <v>613.69529999999997</v>
      </c>
      <c r="O35" s="8">
        <v>713.05229999999995</v>
      </c>
      <c r="P35" s="8">
        <v>797.38030000000003</v>
      </c>
      <c r="Q35" s="8">
        <v>767.5616</v>
      </c>
      <c r="R35" s="8">
        <v>693.89229999999998</v>
      </c>
      <c r="S35" s="8">
        <v>608.97519999999997</v>
      </c>
      <c r="T35" s="8">
        <v>606.14390000000003</v>
      </c>
      <c r="U35" s="8">
        <v>543.66930000000002</v>
      </c>
      <c r="V35" s="8">
        <v>503.8784</v>
      </c>
      <c r="W35" s="8">
        <v>524.50900000000001</v>
      </c>
      <c r="X35" s="8">
        <v>594.9239</v>
      </c>
      <c r="Y35" s="8">
        <v>624.21259999999995</v>
      </c>
      <c r="Z35" s="8">
        <v>690.45129999999995</v>
      </c>
      <c r="AA35" s="8">
        <v>766.12480000000005</v>
      </c>
      <c r="AB35" s="8">
        <v>884.85699999999997</v>
      </c>
      <c r="AC35" s="8">
        <v>852.22389999999996</v>
      </c>
      <c r="AD35" s="8">
        <v>814.78229999999996</v>
      </c>
      <c r="AE35" s="8">
        <v>685.42</v>
      </c>
      <c r="AF35" s="8">
        <v>595.29449999999997</v>
      </c>
      <c r="AG35" s="8">
        <v>569.02030000000002</v>
      </c>
      <c r="AH35" s="8">
        <v>572.33159999999998</v>
      </c>
      <c r="AI35" s="8">
        <v>579.26400000000001</v>
      </c>
      <c r="AJ35" s="8">
        <v>657.47770000000003</v>
      </c>
      <c r="AK35" s="8">
        <v>693.00549999999998</v>
      </c>
      <c r="AL35" s="8">
        <v>772.31299999999999</v>
      </c>
      <c r="AM35" s="8">
        <v>822.6277</v>
      </c>
      <c r="AN35" s="8">
        <v>835.00400000000002</v>
      </c>
      <c r="AO35" s="8">
        <v>836.96579999999994</v>
      </c>
      <c r="AP35" s="8">
        <v>740.73969999999997</v>
      </c>
      <c r="AQ35" s="8">
        <v>629.80499999999995</v>
      </c>
      <c r="AR35" s="8">
        <v>618.62</v>
      </c>
      <c r="AS35" s="8">
        <v>611.37469999999996</v>
      </c>
      <c r="AT35" s="8">
        <v>571.59130000000005</v>
      </c>
      <c r="AU35" s="8">
        <v>562.61599999999999</v>
      </c>
      <c r="AV35" s="8">
        <v>604.26130000000001</v>
      </c>
      <c r="AW35" s="8">
        <v>642.51520000000005</v>
      </c>
      <c r="AX35" s="8">
        <v>684.63170000000002</v>
      </c>
      <c r="AY35" s="8">
        <v>695.27419999999995</v>
      </c>
      <c r="AZ35" s="8">
        <v>690.97829999999999</v>
      </c>
      <c r="BA35" s="8">
        <v>695.25450000000001</v>
      </c>
      <c r="BB35" s="8">
        <v>658.43320000000006</v>
      </c>
      <c r="BC35" s="8">
        <v>632.01570000000004</v>
      </c>
      <c r="BD35" s="8">
        <v>652.78680000000008</v>
      </c>
      <c r="BE35" s="8">
        <v>638.26300000000003</v>
      </c>
      <c r="BF35" s="8">
        <v>627.13580000000002</v>
      </c>
      <c r="BG35" s="8">
        <v>633.99130000000002</v>
      </c>
      <c r="BH35" s="8">
        <v>648.03770000000009</v>
      </c>
      <c r="BI35" s="8">
        <v>679.1223</v>
      </c>
      <c r="BJ35" s="8">
        <v>720.70630000000006</v>
      </c>
      <c r="BK35" s="8">
        <v>775.06970000000001</v>
      </c>
      <c r="BL35" s="8">
        <v>806.68100000000004</v>
      </c>
      <c r="BM35" s="8">
        <v>814.06770000000006</v>
      </c>
      <c r="BN35" s="8">
        <v>743.79970000000003</v>
      </c>
      <c r="BO35" s="8">
        <v>699.40100000000007</v>
      </c>
      <c r="BP35" s="8">
        <v>687.23</v>
      </c>
      <c r="BQ35" s="77">
        <v>683.20500000000004</v>
      </c>
      <c r="BR35" s="62">
        <v>636.88610000000006</v>
      </c>
      <c r="BS35" s="62">
        <v>602.79830000000004</v>
      </c>
      <c r="BT35" s="62">
        <v>654.11770000000001</v>
      </c>
      <c r="BU35" s="62">
        <v>718.91610000000003</v>
      </c>
      <c r="BV35" s="62">
        <v>782.58399999999995</v>
      </c>
      <c r="BW35" s="62">
        <v>784.54840000000002</v>
      </c>
      <c r="BX35" s="62">
        <v>792.02250000000004</v>
      </c>
      <c r="BY35" s="62">
        <v>747.00289999999995</v>
      </c>
      <c r="BZ35" s="62">
        <v>706.76900000000001</v>
      </c>
      <c r="CA35" s="62">
        <v>615.15639999999996</v>
      </c>
      <c r="CB35" s="62">
        <v>606.69190000000003</v>
      </c>
      <c r="CC35" s="62">
        <v>612.09100000000001</v>
      </c>
      <c r="CD35" s="34"/>
      <c r="CE35" s="6" t="s">
        <v>13</v>
      </c>
      <c r="CF35" s="7">
        <v>39.549999999999997</v>
      </c>
      <c r="CG35" s="126"/>
      <c r="CH35" s="33"/>
    </row>
    <row r="36" spans="1:86">
      <c r="A36" s="6" t="s">
        <v>21</v>
      </c>
      <c r="B36" s="7">
        <v>19.37</v>
      </c>
      <c r="C36" s="231">
        <v>18.66</v>
      </c>
      <c r="D36" s="231">
        <v>18.66</v>
      </c>
      <c r="E36" s="7">
        <v>12.51</v>
      </c>
      <c r="F36" s="8">
        <v>659.58230000000003</v>
      </c>
      <c r="G36" s="8">
        <v>572.41070000000002</v>
      </c>
      <c r="H36" s="8">
        <v>613.06610000000001</v>
      </c>
      <c r="I36" s="8">
        <v>647.01030000000003</v>
      </c>
      <c r="J36" s="8">
        <v>646.9194</v>
      </c>
      <c r="K36" s="8">
        <v>665.4</v>
      </c>
      <c r="L36" s="8">
        <v>662.53290000000004</v>
      </c>
      <c r="M36" s="8">
        <v>658.86</v>
      </c>
      <c r="N36" s="8">
        <v>579.81370000000004</v>
      </c>
      <c r="O36" s="8">
        <v>715.33349999999996</v>
      </c>
      <c r="P36" s="8">
        <v>719.05129999999997</v>
      </c>
      <c r="Q36" s="8">
        <v>724.98479999999995</v>
      </c>
      <c r="R36" s="8">
        <v>703.12710000000004</v>
      </c>
      <c r="S36" s="8">
        <v>589.26239999999996</v>
      </c>
      <c r="T36" s="8">
        <v>691.63520000000005</v>
      </c>
      <c r="U36" s="8">
        <v>561.82169999999996</v>
      </c>
      <c r="V36" s="8">
        <v>554.78030000000001</v>
      </c>
      <c r="W36" s="8">
        <v>613.12699999999995</v>
      </c>
      <c r="X36" s="8">
        <v>612.62419999999997</v>
      </c>
      <c r="Y36" s="8">
        <v>622.91999999999996</v>
      </c>
      <c r="Z36" s="8">
        <v>666.70500000000004</v>
      </c>
      <c r="AA36" s="8">
        <v>665.35609999999997</v>
      </c>
      <c r="AB36" s="8">
        <v>663.13469999999995</v>
      </c>
      <c r="AC36" s="8">
        <v>598.79650000000004</v>
      </c>
      <c r="AD36" s="8">
        <v>530.78679999999997</v>
      </c>
      <c r="AE36" s="8">
        <v>552.16890000000001</v>
      </c>
      <c r="AF36" s="8">
        <v>568.16650000000004</v>
      </c>
      <c r="AG36" s="8">
        <v>603.06870000000004</v>
      </c>
      <c r="AH36" s="8">
        <v>567.99770000000001</v>
      </c>
      <c r="AI36" s="8">
        <v>604.01930000000004</v>
      </c>
      <c r="AJ36" s="8">
        <v>634.86099999999999</v>
      </c>
      <c r="AK36" s="8">
        <v>644.89970000000005</v>
      </c>
      <c r="AL36" s="8">
        <v>694.20500000000004</v>
      </c>
      <c r="AM36" s="8">
        <v>666.49869999999999</v>
      </c>
      <c r="AN36" s="8">
        <v>625.46529999999996</v>
      </c>
      <c r="AO36" s="8">
        <v>658.00710000000004</v>
      </c>
      <c r="AP36" s="8">
        <v>557.63260000000002</v>
      </c>
      <c r="AQ36" s="8">
        <v>475.6</v>
      </c>
      <c r="AR36" s="8">
        <v>520.75059999999996</v>
      </c>
      <c r="AS36" s="8">
        <v>507.49869999999999</v>
      </c>
      <c r="AT36" s="8">
        <v>492.84059999999999</v>
      </c>
      <c r="AU36" s="8">
        <v>517.08330000000001</v>
      </c>
      <c r="AV36" s="8">
        <v>512.85230000000001</v>
      </c>
      <c r="AW36" s="8">
        <v>518.09320000000002</v>
      </c>
      <c r="AX36" s="8">
        <v>541.69029999999998</v>
      </c>
      <c r="AY36" s="8">
        <v>549.82000000000005</v>
      </c>
      <c r="AZ36" s="8">
        <v>563.31730000000005</v>
      </c>
      <c r="BA36" s="8">
        <v>545.58029999999997</v>
      </c>
      <c r="BB36" s="8">
        <v>469.55710000000005</v>
      </c>
      <c r="BC36" s="8">
        <v>454.27820000000003</v>
      </c>
      <c r="BD36" s="8">
        <v>465.25450000000001</v>
      </c>
      <c r="BE36" s="8">
        <v>542.01769999999999</v>
      </c>
      <c r="BF36" s="8">
        <v>508.0335</v>
      </c>
      <c r="BG36" s="8">
        <v>510.26930000000004</v>
      </c>
      <c r="BH36" s="8">
        <v>511.88160000000005</v>
      </c>
      <c r="BI36" s="8">
        <v>513.64870000000008</v>
      </c>
      <c r="BJ36" s="8">
        <v>515.36469999999997</v>
      </c>
      <c r="BK36" s="8">
        <v>518.19000000000005</v>
      </c>
      <c r="BL36" s="8">
        <v>575.98770000000002</v>
      </c>
      <c r="BM36" s="8">
        <v>598.28550000000007</v>
      </c>
      <c r="BN36" s="8">
        <v>602.08550000000002</v>
      </c>
      <c r="BO36" s="8">
        <v>604.50340000000006</v>
      </c>
      <c r="BP36" s="8">
        <v>605.49680000000001</v>
      </c>
      <c r="BQ36" s="77">
        <v>607.16369999999995</v>
      </c>
      <c r="BR36" s="62">
        <v>605.09550000000002</v>
      </c>
      <c r="BS36" s="62">
        <v>603.66970000000003</v>
      </c>
      <c r="BT36" s="62">
        <v>603.65610000000004</v>
      </c>
      <c r="BU36" s="62">
        <v>604.1</v>
      </c>
      <c r="BV36" s="62">
        <v>604.52930000000003</v>
      </c>
      <c r="BW36" s="62">
        <v>605.55939999999998</v>
      </c>
      <c r="BX36" s="62">
        <v>608.08000000000004</v>
      </c>
      <c r="BY36" s="62">
        <v>610.80420000000004</v>
      </c>
      <c r="BZ36" s="62">
        <v>611.97130000000004</v>
      </c>
      <c r="CA36" s="62">
        <v>611.73929999999996</v>
      </c>
      <c r="CB36" s="62">
        <v>645.16319999999996</v>
      </c>
      <c r="CC36" s="62">
        <v>588.30600000000004</v>
      </c>
      <c r="CD36" s="154"/>
      <c r="CE36" s="6" t="s">
        <v>21</v>
      </c>
      <c r="CF36" s="7">
        <v>12.51</v>
      </c>
      <c r="CG36" s="126"/>
      <c r="CH36" s="33"/>
    </row>
    <row r="37" spans="1:86">
      <c r="A37" s="6" t="s">
        <v>22</v>
      </c>
      <c r="B37" s="7">
        <v>0.93</v>
      </c>
      <c r="C37" s="231">
        <v>0.92</v>
      </c>
      <c r="D37" s="231">
        <v>0.92</v>
      </c>
      <c r="E37" s="7"/>
      <c r="F37" s="8">
        <v>626.0761</v>
      </c>
      <c r="G37" s="8">
        <v>613.84540000000004</v>
      </c>
      <c r="H37" s="8">
        <v>591.55510000000004</v>
      </c>
      <c r="I37" s="8">
        <v>576.56979999999999</v>
      </c>
      <c r="J37" s="8">
        <v>491.76830000000001</v>
      </c>
      <c r="K37" s="8">
        <v>443.87779999999998</v>
      </c>
      <c r="L37" s="8">
        <v>408.51069999999999</v>
      </c>
      <c r="M37" s="8">
        <v>434.83780000000002</v>
      </c>
      <c r="N37" s="8">
        <v>490.24310000000003</v>
      </c>
      <c r="O37" s="8">
        <v>481.33089999999999</v>
      </c>
      <c r="P37" s="8">
        <v>452.52760000000001</v>
      </c>
      <c r="Q37" s="8">
        <v>593.54520000000002</v>
      </c>
      <c r="R37" s="8">
        <v>536.35479999999995</v>
      </c>
      <c r="S37" s="8">
        <v>459.44830000000002</v>
      </c>
      <c r="T37" s="8">
        <v>480.90320000000003</v>
      </c>
      <c r="U37" s="8">
        <v>523.96669999999995</v>
      </c>
      <c r="V37" s="8">
        <v>461.51609999999999</v>
      </c>
      <c r="W37" s="8">
        <v>419.9667</v>
      </c>
      <c r="X37" s="8">
        <v>428.35480000000001</v>
      </c>
      <c r="Y37" s="8">
        <v>467.67739999999998</v>
      </c>
      <c r="Z37" s="8">
        <v>543.1</v>
      </c>
      <c r="AA37" s="8">
        <v>627.45159999999998</v>
      </c>
      <c r="AB37" s="8">
        <v>720.93330000000003</v>
      </c>
      <c r="AC37" s="8">
        <v>802.45159999999998</v>
      </c>
      <c r="AD37" s="8">
        <v>938.7097</v>
      </c>
      <c r="AE37" s="8">
        <v>906.07140000000004</v>
      </c>
      <c r="AF37" s="8">
        <v>735.35479999999995</v>
      </c>
      <c r="AG37" s="8">
        <v>641.66669999999999</v>
      </c>
      <c r="AH37" s="8">
        <v>641.5806</v>
      </c>
      <c r="AI37" s="8">
        <v>698.43330000000003</v>
      </c>
      <c r="AJ37" s="8">
        <v>727.51610000000005</v>
      </c>
      <c r="AK37" s="8">
        <v>724.12900000000002</v>
      </c>
      <c r="AL37" s="8">
        <v>746.73329999999999</v>
      </c>
      <c r="AM37" s="8">
        <v>780.38710000000003</v>
      </c>
      <c r="AN37" s="8">
        <v>842.8</v>
      </c>
      <c r="AO37" s="8">
        <v>868.54840000000002</v>
      </c>
      <c r="AP37" s="8">
        <v>819.06449999999995</v>
      </c>
      <c r="AQ37" s="8">
        <v>751.25</v>
      </c>
      <c r="AR37" s="8">
        <v>745.12900000000002</v>
      </c>
      <c r="AS37" s="8">
        <v>740.3</v>
      </c>
      <c r="AT37" s="8">
        <v>709.7097</v>
      </c>
      <c r="AU37" s="8">
        <v>636.86670000000004</v>
      </c>
      <c r="AV37" s="8">
        <v>564.83870000000002</v>
      </c>
      <c r="AW37" s="8">
        <v>609.51610000000005</v>
      </c>
      <c r="AX37" s="8">
        <v>627.4</v>
      </c>
      <c r="AY37" s="8">
        <v>630.54840000000002</v>
      </c>
      <c r="AZ37" s="8">
        <v>652.23329999999999</v>
      </c>
      <c r="BA37" s="8">
        <v>693.87099999999998</v>
      </c>
      <c r="BB37" s="8">
        <v>670.12900000000002</v>
      </c>
      <c r="BC37" s="8">
        <v>584.89290000000005</v>
      </c>
      <c r="BD37" s="8">
        <v>548.51610000000005</v>
      </c>
      <c r="BE37" s="8">
        <v>533.56669999999997</v>
      </c>
      <c r="BF37" s="8">
        <v>529.38710000000003</v>
      </c>
      <c r="BG37" s="8">
        <v>504.4667</v>
      </c>
      <c r="BH37" s="8">
        <v>493.90320000000003</v>
      </c>
      <c r="BI37" s="8">
        <v>476</v>
      </c>
      <c r="BJ37" s="8">
        <v>484.5</v>
      </c>
      <c r="BK37" s="8">
        <v>539.51610000000005</v>
      </c>
      <c r="BL37" s="8">
        <v>613.1</v>
      </c>
      <c r="BM37" s="8">
        <v>647.77420000000006</v>
      </c>
      <c r="BN37" s="8">
        <v>560.12900000000002</v>
      </c>
      <c r="BO37" s="8">
        <v>458.03450000000004</v>
      </c>
      <c r="BP37" s="8">
        <v>444.38710000000003</v>
      </c>
      <c r="BQ37" s="77">
        <v>494.06670000000003</v>
      </c>
      <c r="BR37" s="62">
        <v>562.67740000000003</v>
      </c>
      <c r="BS37" s="62">
        <v>547.16669999999999</v>
      </c>
      <c r="BT37" s="62">
        <v>475.4194</v>
      </c>
      <c r="BU37" s="62">
        <v>467.03230000000002</v>
      </c>
      <c r="BV37" s="62">
        <v>469.2</v>
      </c>
      <c r="BW37" s="62">
        <v>493.93549999999999</v>
      </c>
      <c r="BX37" s="62">
        <v>548.25</v>
      </c>
      <c r="BY37" s="62">
        <v>536</v>
      </c>
      <c r="BZ37" s="62"/>
      <c r="CA37" s="62"/>
      <c r="CB37" s="62"/>
      <c r="CC37" s="62"/>
      <c r="CD37" s="34"/>
      <c r="CE37" s="6" t="s">
        <v>22</v>
      </c>
      <c r="CF37" s="7"/>
      <c r="CG37" s="126"/>
      <c r="CH37" s="33"/>
    </row>
    <row r="38" spans="1:86">
      <c r="A38" s="6" t="s">
        <v>23</v>
      </c>
      <c r="B38" s="7">
        <v>0.26</v>
      </c>
      <c r="C38" s="231">
        <v>0.28999999999999998</v>
      </c>
      <c r="D38" s="231">
        <v>0.28999999999999998</v>
      </c>
      <c r="E38" s="7">
        <v>0.38</v>
      </c>
      <c r="F38" s="8">
        <v>523.68470000000002</v>
      </c>
      <c r="G38" s="8">
        <v>509.16140000000001</v>
      </c>
      <c r="H38" s="8">
        <v>552.03869999999995</v>
      </c>
      <c r="I38" s="8">
        <v>570.33699999999999</v>
      </c>
      <c r="J38" s="8">
        <v>435.05599999999998</v>
      </c>
      <c r="K38" s="8">
        <v>413.06869999999998</v>
      </c>
      <c r="L38" s="8">
        <v>463.75850000000003</v>
      </c>
      <c r="M38" s="8">
        <v>491.20639999999997</v>
      </c>
      <c r="N38" s="8">
        <v>524.27250000000004</v>
      </c>
      <c r="O38" s="8">
        <v>530.81389999999999</v>
      </c>
      <c r="P38" s="8">
        <v>601.01589999999999</v>
      </c>
      <c r="Q38" s="8">
        <v>645.99659999999994</v>
      </c>
      <c r="R38" s="8">
        <v>594.96029999999996</v>
      </c>
      <c r="S38" s="8">
        <v>532.43320000000006</v>
      </c>
      <c r="T38" s="8">
        <v>574.55110000000002</v>
      </c>
      <c r="U38" s="8">
        <v>438.13470000000001</v>
      </c>
      <c r="V38" s="8">
        <v>407.99939999999998</v>
      </c>
      <c r="W38" s="8">
        <v>416.26069999999999</v>
      </c>
      <c r="X38" s="8">
        <v>460.05309999999997</v>
      </c>
      <c r="Y38" s="8">
        <v>516.9914</v>
      </c>
      <c r="Z38" s="8">
        <v>542.97969999999998</v>
      </c>
      <c r="AA38" s="8">
        <v>526.55319999999995</v>
      </c>
      <c r="AB38" s="8">
        <v>586.98289999999997</v>
      </c>
      <c r="AC38" s="8">
        <v>648.91430000000003</v>
      </c>
      <c r="AD38" s="8">
        <v>600.4873</v>
      </c>
      <c r="AE38" s="8">
        <v>547.50670000000002</v>
      </c>
      <c r="AF38" s="8">
        <v>464.22730000000001</v>
      </c>
      <c r="AG38" s="8">
        <v>470.27640000000002</v>
      </c>
      <c r="AH38" s="8">
        <v>471.45080000000002</v>
      </c>
      <c r="AI38" s="8">
        <v>442.71499999999997</v>
      </c>
      <c r="AJ38" s="8">
        <v>504.70089999999999</v>
      </c>
      <c r="AK38" s="8">
        <v>545.98149999999998</v>
      </c>
      <c r="AL38" s="8">
        <v>556.92269999999996</v>
      </c>
      <c r="AM38" s="8">
        <v>571.92499999999995</v>
      </c>
      <c r="AN38" s="8">
        <v>619.18430000000001</v>
      </c>
      <c r="AO38" s="8">
        <v>676.22580000000005</v>
      </c>
      <c r="AP38" s="8">
        <v>621.69389999999999</v>
      </c>
      <c r="AQ38" s="8">
        <v>544.55200000000002</v>
      </c>
      <c r="AR38" s="8">
        <v>524.65679999999998</v>
      </c>
      <c r="AS38" s="8">
        <v>530.6087</v>
      </c>
      <c r="AT38" s="8">
        <v>491.92160000000001</v>
      </c>
      <c r="AU38" s="8">
        <v>471.38409999999999</v>
      </c>
      <c r="AV38" s="8">
        <v>503.70870000000002</v>
      </c>
      <c r="AW38" s="8">
        <v>564.9425</v>
      </c>
      <c r="AX38" s="8">
        <v>577.89670000000001</v>
      </c>
      <c r="AY38" s="8">
        <v>584.69389999999999</v>
      </c>
      <c r="AZ38" s="8">
        <v>618.08579999999995</v>
      </c>
      <c r="BA38" s="8">
        <v>662.32370000000003</v>
      </c>
      <c r="BB38" s="8">
        <v>593.60310000000004</v>
      </c>
      <c r="BC38" s="8">
        <v>575.79079999999999</v>
      </c>
      <c r="BD38" s="8">
        <v>592.54360000000008</v>
      </c>
      <c r="BE38" s="8">
        <v>624.36540000000002</v>
      </c>
      <c r="BF38" s="8">
        <v>633.8143</v>
      </c>
      <c r="BG38" s="8">
        <v>626.42899999999997</v>
      </c>
      <c r="BH38" s="8">
        <v>598.4991</v>
      </c>
      <c r="BI38" s="8">
        <v>625.51690000000008</v>
      </c>
      <c r="BJ38" s="8">
        <v>632.6875</v>
      </c>
      <c r="BK38" s="8">
        <v>656.72969999999998</v>
      </c>
      <c r="BL38" s="8">
        <v>690.98300000000006</v>
      </c>
      <c r="BM38" s="8">
        <v>742.68970000000002</v>
      </c>
      <c r="BN38" s="8">
        <v>650.69090000000006</v>
      </c>
      <c r="BO38" s="8">
        <v>594.68460000000005</v>
      </c>
      <c r="BP38" s="8">
        <v>600.07850000000008</v>
      </c>
      <c r="BQ38" s="77">
        <v>607.9873</v>
      </c>
      <c r="BR38" s="62">
        <v>588.83540000000005</v>
      </c>
      <c r="BS38" s="62">
        <v>575.35950000000003</v>
      </c>
      <c r="BT38" s="62">
        <v>603.29489999999998</v>
      </c>
      <c r="BU38" s="62">
        <v>646.89829999999995</v>
      </c>
      <c r="BV38" s="62">
        <v>651.84169999999995</v>
      </c>
      <c r="BW38" s="62">
        <v>675.11329999999998</v>
      </c>
      <c r="BX38" s="62">
        <v>695.83839999999998</v>
      </c>
      <c r="BY38" s="62">
        <v>693.87580000000003</v>
      </c>
      <c r="BZ38" s="62">
        <v>592.2432</v>
      </c>
      <c r="CA38" s="62">
        <v>527.39800000000002</v>
      </c>
      <c r="CB38" s="62">
        <v>566.85310000000004</v>
      </c>
      <c r="CC38" s="62">
        <v>566.63710000000003</v>
      </c>
      <c r="CE38" s="6" t="s">
        <v>23</v>
      </c>
      <c r="CF38" s="7">
        <v>0.38</v>
      </c>
      <c r="CG38" s="126"/>
      <c r="CH38" s="33"/>
    </row>
    <row r="39" spans="1:86">
      <c r="A39" s="6" t="s">
        <v>24</v>
      </c>
      <c r="B39" s="7">
        <v>3.64</v>
      </c>
      <c r="C39" s="231">
        <v>6.88</v>
      </c>
      <c r="D39" s="231">
        <v>6.88</v>
      </c>
      <c r="E39" s="7">
        <v>7</v>
      </c>
      <c r="F39" s="8">
        <v>435.51609999999999</v>
      </c>
      <c r="G39" s="8">
        <v>408</v>
      </c>
      <c r="H39" s="8">
        <v>394.77420000000001</v>
      </c>
      <c r="I39" s="8">
        <v>383.4</v>
      </c>
      <c r="J39" s="8">
        <v>362.32260000000002</v>
      </c>
      <c r="K39" s="8">
        <v>352</v>
      </c>
      <c r="L39" s="8">
        <v>348</v>
      </c>
      <c r="M39" s="8">
        <v>348</v>
      </c>
      <c r="N39" s="8">
        <v>358.73329999999999</v>
      </c>
      <c r="O39" s="8">
        <v>377.74189999999999</v>
      </c>
      <c r="P39" s="8">
        <v>378.4</v>
      </c>
      <c r="Q39" s="8">
        <v>457.22579999999999</v>
      </c>
      <c r="R39" s="8">
        <v>428.09679999999997</v>
      </c>
      <c r="S39" s="8">
        <v>396</v>
      </c>
      <c r="T39" s="8">
        <v>414.77420000000001</v>
      </c>
      <c r="U39" s="8">
        <v>401.42</v>
      </c>
      <c r="V39" s="8">
        <v>362.70319999999998</v>
      </c>
      <c r="W39" s="8">
        <v>347.6</v>
      </c>
      <c r="X39" s="8">
        <v>336.54840000000002</v>
      </c>
      <c r="Y39" s="8">
        <v>335.25810000000001</v>
      </c>
      <c r="Z39" s="8">
        <v>363.4</v>
      </c>
      <c r="AA39" s="8">
        <v>423.77420000000001</v>
      </c>
      <c r="AB39" s="8">
        <v>464.06670000000003</v>
      </c>
      <c r="AC39" s="8">
        <v>488.74189999999999</v>
      </c>
      <c r="AD39" s="8">
        <v>473.74189999999999</v>
      </c>
      <c r="AE39" s="8">
        <v>447.78570000000002</v>
      </c>
      <c r="AF39" s="8">
        <v>423.87099999999998</v>
      </c>
      <c r="AG39" s="8">
        <v>418.13330000000002</v>
      </c>
      <c r="AH39" s="8">
        <v>410.5806</v>
      </c>
      <c r="AI39" s="8">
        <v>380</v>
      </c>
      <c r="AJ39" s="8">
        <v>386.7097</v>
      </c>
      <c r="AK39" s="8">
        <v>393.38709999999998</v>
      </c>
      <c r="AL39" s="8">
        <v>432.8</v>
      </c>
      <c r="AM39" s="8">
        <v>462.32260000000002</v>
      </c>
      <c r="AN39" s="8">
        <v>488.43329999999997</v>
      </c>
      <c r="AO39" s="8">
        <v>496</v>
      </c>
      <c r="AP39" s="8">
        <v>493.2903</v>
      </c>
      <c r="AQ39" s="8">
        <v>468</v>
      </c>
      <c r="AR39" s="8">
        <v>441.48390000000001</v>
      </c>
      <c r="AS39" s="8">
        <v>430.06670000000003</v>
      </c>
      <c r="AT39" s="8">
        <v>393.12900000000002</v>
      </c>
      <c r="AU39" s="8">
        <v>380</v>
      </c>
      <c r="AV39" s="8">
        <v>383.35480000000001</v>
      </c>
      <c r="AW39" s="8">
        <v>388</v>
      </c>
      <c r="AX39" s="8">
        <v>398.93329999999997</v>
      </c>
      <c r="AY39" s="8">
        <v>431.61290000000002</v>
      </c>
      <c r="AZ39" s="8">
        <v>432</v>
      </c>
      <c r="BA39" s="8">
        <v>445.16129999999998</v>
      </c>
      <c r="BB39" s="8">
        <v>466.12900000000002</v>
      </c>
      <c r="BC39" s="8">
        <v>466.57140000000004</v>
      </c>
      <c r="BD39" s="8">
        <v>452.80650000000003</v>
      </c>
      <c r="BE39" s="8">
        <v>446.8</v>
      </c>
      <c r="BF39" s="8">
        <v>415.16130000000004</v>
      </c>
      <c r="BG39" s="8">
        <v>403</v>
      </c>
      <c r="BH39" s="8">
        <v>404.4452</v>
      </c>
      <c r="BI39" s="8">
        <v>405.31610000000001</v>
      </c>
      <c r="BJ39" s="8">
        <v>412</v>
      </c>
      <c r="BK39" s="8">
        <v>457.2903</v>
      </c>
      <c r="BL39" s="8">
        <v>478.9</v>
      </c>
      <c r="BM39" s="8">
        <v>485</v>
      </c>
      <c r="BN39" s="8">
        <v>478.61290000000002</v>
      </c>
      <c r="BO39" s="8">
        <v>456</v>
      </c>
      <c r="BP39" s="8">
        <v>461.4194</v>
      </c>
      <c r="BQ39" s="77">
        <v>447.0333</v>
      </c>
      <c r="BR39" s="62">
        <v>421</v>
      </c>
      <c r="BS39" s="62">
        <v>408.66669999999999</v>
      </c>
      <c r="BT39" s="62">
        <v>388.96769999999998</v>
      </c>
      <c r="BU39" s="62">
        <v>397.54840000000002</v>
      </c>
      <c r="BV39" s="62">
        <v>404.66669999999999</v>
      </c>
      <c r="BW39" s="62">
        <v>428.32260000000002</v>
      </c>
      <c r="BX39" s="62">
        <v>468</v>
      </c>
      <c r="BY39" s="62">
        <v>486.03230000000002</v>
      </c>
      <c r="BZ39" s="62">
        <v>453.80650000000003</v>
      </c>
      <c r="CA39" s="62">
        <v>425.78570000000002</v>
      </c>
      <c r="CB39" s="62">
        <v>420.54840000000002</v>
      </c>
      <c r="CC39" s="62">
        <v>429.8</v>
      </c>
      <c r="CE39" s="6" t="s">
        <v>24</v>
      </c>
      <c r="CF39" s="7">
        <v>7</v>
      </c>
      <c r="CG39" s="126"/>
      <c r="CH39" s="33"/>
    </row>
    <row r="40" spans="1:86">
      <c r="A40" s="6" t="s">
        <v>7</v>
      </c>
      <c r="B40" s="7">
        <v>0.26</v>
      </c>
      <c r="C40" s="231">
        <v>0.59</v>
      </c>
      <c r="D40" s="231">
        <v>0.59</v>
      </c>
      <c r="E40" s="7">
        <v>0.59</v>
      </c>
      <c r="F40" s="8">
        <v>400.96230000000003</v>
      </c>
      <c r="G40" s="8">
        <v>421.2636</v>
      </c>
      <c r="H40" s="8">
        <v>418.52769999999998</v>
      </c>
      <c r="I40" s="8">
        <v>417.86270000000002</v>
      </c>
      <c r="J40" s="8">
        <v>416.49650000000003</v>
      </c>
      <c r="K40" s="8">
        <v>411.53100000000001</v>
      </c>
      <c r="L40" s="8">
        <v>426.66680000000002</v>
      </c>
      <c r="M40" s="8">
        <v>415.93060000000003</v>
      </c>
      <c r="N40" s="8">
        <v>405.97070000000002</v>
      </c>
      <c r="O40" s="8">
        <v>402.72390000000001</v>
      </c>
      <c r="P40" s="8">
        <v>413.48669999999998</v>
      </c>
      <c r="Q40" s="8">
        <v>412.95479999999998</v>
      </c>
      <c r="R40" s="8">
        <v>401.08580000000001</v>
      </c>
      <c r="S40" s="8">
        <v>406.14760000000001</v>
      </c>
      <c r="T40" s="8">
        <v>426.53870000000001</v>
      </c>
      <c r="U40" s="8">
        <v>431.21230000000003</v>
      </c>
      <c r="V40" s="8">
        <v>470.17770000000002</v>
      </c>
      <c r="W40" s="8">
        <v>424.90600000000001</v>
      </c>
      <c r="X40" s="8">
        <v>420.40870000000001</v>
      </c>
      <c r="Y40" s="8">
        <v>414.45260000000002</v>
      </c>
      <c r="Z40" s="8">
        <v>424.89569999999998</v>
      </c>
      <c r="AA40" s="8">
        <v>423.45519999999999</v>
      </c>
      <c r="AB40" s="8">
        <v>404.19799999999998</v>
      </c>
      <c r="AC40" s="8">
        <v>412.29289999999997</v>
      </c>
      <c r="AD40" s="8">
        <v>414.07420000000002</v>
      </c>
      <c r="AE40" s="8">
        <v>411.35930000000002</v>
      </c>
      <c r="AF40" s="8">
        <v>413.03100000000001</v>
      </c>
      <c r="AG40" s="8">
        <v>408.49599999999998</v>
      </c>
      <c r="AH40" s="8">
        <v>418.3116</v>
      </c>
      <c r="AI40" s="8">
        <v>415.23129999999998</v>
      </c>
      <c r="AJ40" s="8">
        <v>415.48939999999999</v>
      </c>
      <c r="AK40" s="8">
        <v>415.83519999999999</v>
      </c>
      <c r="AL40" s="8">
        <v>424.59429999999998</v>
      </c>
      <c r="AM40" s="8">
        <v>411.0258</v>
      </c>
      <c r="AN40" s="8">
        <v>411.04500000000002</v>
      </c>
      <c r="AO40" s="8">
        <v>414.13260000000002</v>
      </c>
      <c r="AP40" s="8">
        <v>417.88479999999998</v>
      </c>
      <c r="AQ40" s="8">
        <v>395.81</v>
      </c>
      <c r="AR40" s="8">
        <v>406.04649999999998</v>
      </c>
      <c r="AS40" s="8">
        <v>405.51029999999997</v>
      </c>
      <c r="AT40" s="8">
        <v>407.54349999999999</v>
      </c>
      <c r="AU40" s="8">
        <v>403.59699999999998</v>
      </c>
      <c r="AV40" s="8">
        <v>408.90679999999998</v>
      </c>
      <c r="AW40" s="8">
        <v>409.79770000000002</v>
      </c>
      <c r="AX40" s="8">
        <v>404.93630000000002</v>
      </c>
      <c r="AY40" s="8">
        <v>405.40230000000003</v>
      </c>
      <c r="AZ40" s="8">
        <v>410.46</v>
      </c>
      <c r="BA40" s="8">
        <v>414.63679999999999</v>
      </c>
      <c r="BB40" s="8">
        <v>415.79840000000002</v>
      </c>
      <c r="BC40" s="8">
        <v>408.25210000000004</v>
      </c>
      <c r="BD40" s="8">
        <v>409.6481</v>
      </c>
      <c r="BE40" s="8">
        <v>407.04770000000002</v>
      </c>
      <c r="BF40" s="8">
        <v>410.51580000000001</v>
      </c>
      <c r="BG40" s="8">
        <v>402.23570000000001</v>
      </c>
      <c r="BH40" s="8">
        <v>405.55840000000001</v>
      </c>
      <c r="BI40" s="8">
        <v>397.75260000000003</v>
      </c>
      <c r="BJ40" s="8">
        <v>392.69800000000004</v>
      </c>
      <c r="BK40" s="8">
        <v>403.65160000000003</v>
      </c>
      <c r="BL40" s="8">
        <v>388.85500000000002</v>
      </c>
      <c r="BM40" s="8">
        <v>402.14060000000001</v>
      </c>
      <c r="BN40" s="8">
        <v>404.66320000000002</v>
      </c>
      <c r="BO40" s="8">
        <v>402.78700000000003</v>
      </c>
      <c r="BP40" s="8">
        <v>411.59770000000003</v>
      </c>
      <c r="BQ40" s="77">
        <v>417.91370000000001</v>
      </c>
      <c r="BR40" s="62">
        <v>405.5761</v>
      </c>
      <c r="BS40" s="62">
        <v>404.87099999999998</v>
      </c>
      <c r="BT40" s="62">
        <v>402.43419999999998</v>
      </c>
      <c r="BU40" s="62">
        <v>414.7826</v>
      </c>
      <c r="BV40" s="62">
        <v>398.00790000000001</v>
      </c>
      <c r="BW40" s="62">
        <v>394.73660000000001</v>
      </c>
      <c r="BX40" s="62">
        <v>389.97500000000002</v>
      </c>
      <c r="BY40" s="62">
        <v>402.76429999999999</v>
      </c>
      <c r="BZ40" s="62">
        <v>403.34030000000001</v>
      </c>
      <c r="CA40" s="62">
        <v>410.6721</v>
      </c>
      <c r="CB40" s="62">
        <v>408.86059999999998</v>
      </c>
      <c r="CC40" s="62">
        <v>417.62900000000002</v>
      </c>
      <c r="CE40" s="6" t="s">
        <v>7</v>
      </c>
      <c r="CF40" s="7">
        <v>0.59</v>
      </c>
      <c r="CG40" s="126"/>
      <c r="CH40" s="33"/>
    </row>
    <row r="41" spans="1:86">
      <c r="A41" s="6" t="s">
        <v>8</v>
      </c>
      <c r="B41" s="11">
        <v>0.03</v>
      </c>
      <c r="C41" s="7">
        <v>0.41</v>
      </c>
      <c r="D41" s="7">
        <v>0.41</v>
      </c>
      <c r="E41" s="7">
        <v>0.36</v>
      </c>
      <c r="F41" s="230">
        <v>416.2269</v>
      </c>
      <c r="G41" s="8">
        <v>354.5145</v>
      </c>
      <c r="H41" s="8">
        <v>400.00439999999998</v>
      </c>
      <c r="I41" s="8">
        <v>466.40519999999998</v>
      </c>
      <c r="J41" s="8">
        <v>358.7285</v>
      </c>
      <c r="K41" s="8">
        <v>351.62860000000001</v>
      </c>
      <c r="L41" s="8">
        <v>340.89620000000002</v>
      </c>
      <c r="M41" s="8">
        <v>333.81779999999998</v>
      </c>
      <c r="N41" s="8">
        <v>320.55739999999997</v>
      </c>
      <c r="O41" s="8">
        <v>247.4341</v>
      </c>
      <c r="P41" s="8">
        <v>255.4572</v>
      </c>
      <c r="Q41" s="8">
        <v>508.89019999999999</v>
      </c>
      <c r="R41" s="8">
        <v>601.43870000000004</v>
      </c>
      <c r="S41" s="8">
        <v>608.12990000000002</v>
      </c>
      <c r="T41" s="8">
        <v>569.29300000000001</v>
      </c>
      <c r="U41" s="8">
        <v>467.71839999999997</v>
      </c>
      <c r="V41" s="8">
        <v>351.79770000000002</v>
      </c>
      <c r="W41" s="8">
        <v>366.95420000000001</v>
      </c>
      <c r="X41" s="8">
        <v>363.14949999999999</v>
      </c>
      <c r="Y41" s="8">
        <v>360.4821</v>
      </c>
      <c r="Z41" s="8">
        <v>363.92290000000003</v>
      </c>
      <c r="AA41" s="8">
        <v>317.77140000000003</v>
      </c>
      <c r="AB41" s="8">
        <v>326.8503</v>
      </c>
      <c r="AC41" s="8">
        <v>470.64769999999999</v>
      </c>
      <c r="AD41" s="8">
        <v>488.8313</v>
      </c>
      <c r="AE41" s="8">
        <v>365.25</v>
      </c>
      <c r="AF41" s="8">
        <v>375.84899999999999</v>
      </c>
      <c r="AG41" s="8">
        <v>405.14499999999998</v>
      </c>
      <c r="AH41" s="8">
        <v>342.30189999999999</v>
      </c>
      <c r="AI41" s="8">
        <v>325.995</v>
      </c>
      <c r="AJ41" s="8">
        <v>305.69970000000001</v>
      </c>
      <c r="AK41" s="8">
        <v>373.73649999999998</v>
      </c>
      <c r="AL41" s="8">
        <v>355.62169999999998</v>
      </c>
      <c r="AM41" s="8">
        <v>373.47519999999997</v>
      </c>
      <c r="AN41" s="8">
        <v>310.55829999999997</v>
      </c>
      <c r="AO41" s="8">
        <v>528.71839999999997</v>
      </c>
      <c r="AP41" s="8">
        <v>431.36059999999998</v>
      </c>
      <c r="AQ41" s="8">
        <v>354.1225</v>
      </c>
      <c r="AR41" s="8">
        <v>387.7765</v>
      </c>
      <c r="AS41" s="8">
        <v>469.69</v>
      </c>
      <c r="AT41" s="8">
        <v>377.5206</v>
      </c>
      <c r="AU41" s="8">
        <v>343.19069999999999</v>
      </c>
      <c r="AV41" s="8">
        <v>369.26229999999998</v>
      </c>
      <c r="AW41" s="8">
        <v>373.01319999999998</v>
      </c>
      <c r="AX41" s="8">
        <v>370.71</v>
      </c>
      <c r="AY41" s="8">
        <v>372.55259999999998</v>
      </c>
      <c r="AZ41" s="8">
        <v>357.88600000000002</v>
      </c>
      <c r="BA41" s="8">
        <v>324.79000000000002</v>
      </c>
      <c r="BB41" s="8">
        <v>324.79000000000002</v>
      </c>
      <c r="BC41" s="8">
        <v>324.79000000000002</v>
      </c>
      <c r="BD41" s="8">
        <v>324.79000000000002</v>
      </c>
      <c r="BE41" s="8">
        <v>505.0437</v>
      </c>
      <c r="BF41" s="8">
        <v>487.55130000000003</v>
      </c>
      <c r="BG41" s="8">
        <v>460.89</v>
      </c>
      <c r="BH41" s="8">
        <v>455.82060000000001</v>
      </c>
      <c r="BI41" s="8">
        <v>454.13710000000003</v>
      </c>
      <c r="BJ41" s="8">
        <v>438.74600000000004</v>
      </c>
      <c r="BK41" s="8">
        <v>405.85130000000004</v>
      </c>
      <c r="BL41" s="8">
        <v>388.0967</v>
      </c>
      <c r="BM41" s="8">
        <v>625.33839999999998</v>
      </c>
      <c r="BN41" s="8">
        <v>657.41060000000004</v>
      </c>
      <c r="BO41" s="8">
        <v>482.56620000000004</v>
      </c>
      <c r="BP41" s="8">
        <v>525.09969999999998</v>
      </c>
      <c r="BQ41" s="77">
        <v>597.10799999999995</v>
      </c>
      <c r="BR41" s="62">
        <v>494.79390000000001</v>
      </c>
      <c r="BS41" s="62">
        <v>481.8467</v>
      </c>
      <c r="BT41" s="62">
        <v>481.86419999999998</v>
      </c>
      <c r="BU41" s="62">
        <v>476.86970000000002</v>
      </c>
      <c r="BV41" s="62">
        <v>457.8433</v>
      </c>
      <c r="BW41" s="62">
        <v>426.23059999999998</v>
      </c>
      <c r="BX41" s="62">
        <v>423.85329999999999</v>
      </c>
      <c r="BY41" s="62">
        <v>605.31129999999996</v>
      </c>
      <c r="BZ41" s="62">
        <v>680.47</v>
      </c>
      <c r="CA41" s="62">
        <v>570.41930000000002</v>
      </c>
      <c r="CB41" s="62">
        <v>459.09230000000002</v>
      </c>
      <c r="CC41" s="62">
        <v>448.9033</v>
      </c>
      <c r="CE41" s="6" t="s">
        <v>8</v>
      </c>
      <c r="CF41" s="7">
        <v>0.36</v>
      </c>
      <c r="CG41" s="126"/>
      <c r="CH41" s="33"/>
    </row>
    <row r="42" spans="1:86">
      <c r="A42" s="16" t="s">
        <v>3</v>
      </c>
      <c r="B42" s="101">
        <f>SUM(B34:B41)</f>
        <v>100.00000000000001</v>
      </c>
      <c r="C42" s="227">
        <f>SUM(C33:C41)</f>
        <v>100</v>
      </c>
      <c r="D42" s="227">
        <f>SUM(D33:D41)</f>
        <v>100</v>
      </c>
      <c r="E42" s="25">
        <v>100</v>
      </c>
      <c r="F42" s="262">
        <f>+(F34*$B$34+F35*$B$35+F36*$B$36+F37*$B$37+F38*$B$38+F39*$B$39+F40*$B$40+F41*$B$41)/100</f>
        <v>537.34615940000003</v>
      </c>
      <c r="G42" s="262">
        <f t="shared" ref="G42:AZ42" si="9">+(G34*$B$34+G35*$B$35+G36*$B$36+G37*$B$37+G38*$B$38+G39*$B$39+G40*$B$40+G41*$B$41)/100</f>
        <v>544.82441180000001</v>
      </c>
      <c r="H42" s="262">
        <f t="shared" si="9"/>
        <v>570.92355237000004</v>
      </c>
      <c r="I42" s="262">
        <f t="shared" si="9"/>
        <v>570.72302158000002</v>
      </c>
      <c r="J42" s="262">
        <f t="shared" si="9"/>
        <v>519.56599263999999</v>
      </c>
      <c r="K42" s="262">
        <f t="shared" si="9"/>
        <v>520.28973119</v>
      </c>
      <c r="L42" s="262">
        <f t="shared" si="9"/>
        <v>557.47323104999998</v>
      </c>
      <c r="M42" s="262">
        <f t="shared" si="9"/>
        <v>586.65240090000009</v>
      </c>
      <c r="N42" s="262">
        <f t="shared" si="9"/>
        <v>593.28864819000012</v>
      </c>
      <c r="O42" s="262">
        <f t="shared" si="9"/>
        <v>657.65448073999983</v>
      </c>
      <c r="P42" s="262">
        <f t="shared" si="9"/>
        <v>694.34471363</v>
      </c>
      <c r="Q42" s="262">
        <f t="shared" si="9"/>
        <v>682.61042692999979</v>
      </c>
      <c r="R42" s="262">
        <f t="shared" si="9"/>
        <v>633.72203870999999</v>
      </c>
      <c r="S42" s="262">
        <f t="shared" si="9"/>
        <v>557.14061598000001</v>
      </c>
      <c r="T42" s="262">
        <f t="shared" si="9"/>
        <v>576.22603716999993</v>
      </c>
      <c r="U42" s="262">
        <f t="shared" si="9"/>
        <v>529.42737976000001</v>
      </c>
      <c r="V42" s="262">
        <f t="shared" si="9"/>
        <v>507.86148779000001</v>
      </c>
      <c r="W42" s="262">
        <f t="shared" si="9"/>
        <v>526.52110959000004</v>
      </c>
      <c r="X42" s="262">
        <f t="shared" si="9"/>
        <v>572.36749580999992</v>
      </c>
      <c r="Y42" s="262">
        <f t="shared" si="9"/>
        <v>601.05354500999999</v>
      </c>
      <c r="Z42" s="262">
        <f t="shared" si="9"/>
        <v>647.55260376000001</v>
      </c>
      <c r="AA42" s="262">
        <f t="shared" si="9"/>
        <v>686.27334214000007</v>
      </c>
      <c r="AB42" s="262">
        <f t="shared" si="9"/>
        <v>739.61408196000002</v>
      </c>
      <c r="AC42" s="262">
        <f t="shared" si="9"/>
        <v>710.15042487999995</v>
      </c>
      <c r="AD42" s="262">
        <f t="shared" si="9"/>
        <v>675.00098389999982</v>
      </c>
      <c r="AE42" s="262">
        <f t="shared" si="9"/>
        <v>603.02458933999992</v>
      </c>
      <c r="AF42" s="262">
        <f t="shared" si="9"/>
        <v>554.35946885999999</v>
      </c>
      <c r="AG42" s="262">
        <f t="shared" si="9"/>
        <v>559.4621175100001</v>
      </c>
      <c r="AH42" s="262">
        <f t="shared" si="9"/>
        <v>554.69858692999992</v>
      </c>
      <c r="AI42" s="262">
        <f t="shared" si="9"/>
        <v>565.86539163000009</v>
      </c>
      <c r="AJ42" s="262">
        <f t="shared" si="9"/>
        <v>620.86837394999998</v>
      </c>
      <c r="AK42" s="262">
        <f t="shared" si="9"/>
        <v>652.75632666000001</v>
      </c>
      <c r="AL42" s="262">
        <f t="shared" si="9"/>
        <v>708.83071456999994</v>
      </c>
      <c r="AM42" s="262">
        <f t="shared" si="9"/>
        <v>724.89616192000005</v>
      </c>
      <c r="AN42" s="262">
        <f t="shared" si="9"/>
        <v>708.97060547000001</v>
      </c>
      <c r="AO42" s="262">
        <f t="shared" si="9"/>
        <v>718.40111469999999</v>
      </c>
      <c r="AP42" s="262">
        <f t="shared" si="9"/>
        <v>642.88153476000002</v>
      </c>
      <c r="AQ42" s="262">
        <f t="shared" si="9"/>
        <v>567.95916569999997</v>
      </c>
      <c r="AR42" s="262">
        <f t="shared" si="9"/>
        <v>575.09590816000002</v>
      </c>
      <c r="AS42" s="262">
        <f t="shared" si="9"/>
        <v>573.93486478999989</v>
      </c>
      <c r="AT42" s="262">
        <f t="shared" si="9"/>
        <v>535.32022040000004</v>
      </c>
      <c r="AU42" s="262">
        <f t="shared" si="9"/>
        <v>536.09895223000001</v>
      </c>
      <c r="AV42" s="262">
        <f t="shared" si="9"/>
        <v>565.3707566600001</v>
      </c>
      <c r="AW42" s="262">
        <f t="shared" si="9"/>
        <v>599.82838607999986</v>
      </c>
      <c r="AX42" s="262">
        <f t="shared" si="9"/>
        <v>626.1705145599999</v>
      </c>
      <c r="AY42" s="262">
        <f t="shared" si="9"/>
        <v>627.70296417999998</v>
      </c>
      <c r="AZ42" s="262">
        <f t="shared" si="9"/>
        <v>615.14156466999998</v>
      </c>
      <c r="BA42" s="262">
        <f>+(BA34*$B$34+BA35*$B$35+BA36*$B$36+BA37*$B$37+BA38*$B$38+BA39*$B$39+BA40*$B$40+BA41*$B$41)/100</f>
        <v>614.89520464999998</v>
      </c>
      <c r="BB42" s="262">
        <f>+(BB33*$C$33+BB34*$C$34+BB35*$C$35+BB36*$C$36+BB37*$C$37+BB38*$C$38+BB39*$C$39+BB40*$C$40+BB41*$C$41)/100</f>
        <v>547.06304092000005</v>
      </c>
      <c r="BC42" s="262">
        <f t="shared" ref="BC42:BM42" si="10">+(BC33*$C$33+BC34*$C$34+BC35*$C$35+BC36*$C$36+BC37*$C$37+BC38*$C$38+BC39*$C$39+BC40*$C$40+BC41*$C$41)/100</f>
        <v>532.15764745000013</v>
      </c>
      <c r="BD42" s="262">
        <f t="shared" si="10"/>
        <v>541.28664060000006</v>
      </c>
      <c r="BE42" s="262">
        <f t="shared" si="10"/>
        <v>581.94923448999998</v>
      </c>
      <c r="BF42" s="262">
        <f t="shared" si="10"/>
        <v>561.73184146999995</v>
      </c>
      <c r="BG42" s="262">
        <f t="shared" si="10"/>
        <v>561.91269199999999</v>
      </c>
      <c r="BH42" s="262">
        <f t="shared" si="10"/>
        <v>578.00918098</v>
      </c>
      <c r="BI42" s="262">
        <f t="shared" si="10"/>
        <v>596.94718173000001</v>
      </c>
      <c r="BJ42" s="262">
        <f t="shared" si="10"/>
        <v>620.48275449000005</v>
      </c>
      <c r="BK42" s="262">
        <f t="shared" si="10"/>
        <v>630.38204766000001</v>
      </c>
      <c r="BL42" s="262">
        <f t="shared" si="10"/>
        <v>634.49997078000001</v>
      </c>
      <c r="BM42" s="262">
        <f t="shared" si="10"/>
        <v>644.69007547000012</v>
      </c>
      <c r="BN42" s="262">
        <f t="shared" ref="BN42:BU42" si="11">+(BN33*$D$33+BN34*$D$34+BN35*$D$35+BN36*$D$36+BN37*$D$37+BN38*$D$38+BN39*$D$39+BN40*$D$40+BN41*$D$41)/100</f>
        <v>602.19244521000007</v>
      </c>
      <c r="BO42" s="262">
        <f t="shared" si="11"/>
        <v>583.36005651999994</v>
      </c>
      <c r="BP42" s="262">
        <f t="shared" si="11"/>
        <v>583.87285312000006</v>
      </c>
      <c r="BQ42" s="262">
        <f t="shared" si="11"/>
        <v>596.00055174999989</v>
      </c>
      <c r="BR42" s="262">
        <f t="shared" si="11"/>
        <v>568.86839744000008</v>
      </c>
      <c r="BS42" s="262">
        <f t="shared" si="11"/>
        <v>554.40447603000007</v>
      </c>
      <c r="BT42" s="262">
        <f t="shared" si="11"/>
        <v>581.56954114999996</v>
      </c>
      <c r="BU42" s="262">
        <f t="shared" si="11"/>
        <v>609.62526171000002</v>
      </c>
      <c r="BV42" s="262">
        <f>+(BV33*$D$33+BV34*$D$34+BV35*$D$35+BV36*$D$36+BV37*$D$37+BV38*$D$38+BV39*$D$39+BV40*$D$40+BV41*$D$41)/100</f>
        <v>636.02859637999995</v>
      </c>
      <c r="BW42" s="262">
        <f>+(BW33*$D$33+BW34*$D$34+BW35*$D$35+BW36*$D$36+BW37*$D$37+BW38*$D$38+BW39*$D$39+BW40*$D$40+BW41*$D$41)/100</f>
        <v>628.23743329000001</v>
      </c>
      <c r="BX42" s="262">
        <f>+(BX33*$D$33+BX34*$D$34+BX35*$D$35+BX36*$D$36+BX37*$D$37+BX38*$D$38+BX39*$D$39+BX40*$D$40+BX41*$D$41)/100</f>
        <v>636.58365585999991</v>
      </c>
      <c r="BY42" s="262">
        <f>+(BY33*$D$33+BY34*$D$34+BY35*$D$35+BY36*$D$36+BY37*$D$37+BY38*$D$38+BY39*$D$39+BY40*$D$40+BY41*$D$41)/100</f>
        <v>620.1495934400001</v>
      </c>
      <c r="BZ42" s="262">
        <f>+(BZ33*$E$33+BZ34*$E$34+BZ35*$E$35+BZ36*$E$36+BZ38*$E$38+BZ39*$E$39+BZ40*$E$40+BZ41*$E$41)/100</f>
        <v>595.86496870999997</v>
      </c>
      <c r="CA42" s="262">
        <f t="shared" ref="CA42:CB42" si="12">+(CA33*$E$33+CA34*$E$34+CA35*$E$35+CA36*$E$36+CA38*$E$38+CA39*$E$39+CA40*$E$40+CA41*$E$41)/100</f>
        <v>542.62149755000007</v>
      </c>
      <c r="CB42" s="262">
        <f t="shared" si="12"/>
        <v>538.61604343999988</v>
      </c>
      <c r="CC42" s="262">
        <f t="shared" ref="CC42" si="13">+(CC33*$E$33+CC34*$E$34+CC35*$E$35+CC36*$E$36+CC38*$E$38+CC39*$E$39+CC40*$E$40+CC41*$E$41)/100</f>
        <v>547.50093406999997</v>
      </c>
      <c r="CE42" s="16" t="s">
        <v>3</v>
      </c>
      <c r="CF42" s="25">
        <v>100</v>
      </c>
      <c r="CG42" s="127"/>
      <c r="CH42" s="33"/>
    </row>
    <row r="43" spans="1:86">
      <c r="A43" s="26"/>
      <c r="B43" s="27"/>
      <c r="C43" s="27"/>
      <c r="D43" s="27"/>
      <c r="E43" s="27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>
        <f t="shared" ref="AD43:AO43" si="14">(+AD42/R42)-1</f>
        <v>6.5137304162605769E-2</v>
      </c>
      <c r="AE43" s="28">
        <f t="shared" si="14"/>
        <v>8.2356180906485887E-2</v>
      </c>
      <c r="AF43" s="28">
        <f t="shared" si="14"/>
        <v>-3.7947900475640561E-2</v>
      </c>
      <c r="AG43" s="28">
        <f t="shared" si="14"/>
        <v>5.6730609141551147E-2</v>
      </c>
      <c r="AH43" s="28">
        <f t="shared" si="14"/>
        <v>9.2224160063436367E-2</v>
      </c>
      <c r="AI43" s="28">
        <f t="shared" si="14"/>
        <v>7.4724985045020009E-2</v>
      </c>
      <c r="AJ43" s="28">
        <f t="shared" si="14"/>
        <v>8.4737303384712304E-2</v>
      </c>
      <c r="AK43" s="28">
        <f t="shared" si="14"/>
        <v>8.6020259058849469E-2</v>
      </c>
      <c r="AL43" s="28">
        <f t="shared" si="14"/>
        <v>9.4630321080001689E-2</v>
      </c>
      <c r="AM43" s="28">
        <f t="shared" si="14"/>
        <v>5.6279061721329349E-2</v>
      </c>
      <c r="AN43" s="28">
        <f t="shared" si="14"/>
        <v>-4.1431710452015547E-2</v>
      </c>
      <c r="AO43" s="28">
        <f t="shared" si="14"/>
        <v>1.1618228379422835E-2</v>
      </c>
      <c r="AP43" s="28">
        <f t="shared" ref="AP43:AV43" si="15">(+AP42/AD42)-1</f>
        <v>-4.758429973601086E-2</v>
      </c>
      <c r="AQ43" s="28">
        <f t="shared" si="15"/>
        <v>-5.8149243430319242E-2</v>
      </c>
      <c r="AR43" s="28">
        <f t="shared" si="15"/>
        <v>3.7406124482085579E-2</v>
      </c>
      <c r="AS43" s="28">
        <f t="shared" si="15"/>
        <v>2.5869038898314933E-2</v>
      </c>
      <c r="AT43" s="28">
        <f t="shared" si="15"/>
        <v>-3.4934948432535529E-2</v>
      </c>
      <c r="AU43" s="28">
        <f t="shared" si="15"/>
        <v>-5.2603392680115268E-2</v>
      </c>
      <c r="AV43" s="28">
        <f t="shared" si="15"/>
        <v>-8.9387090112064915E-2</v>
      </c>
      <c r="AW43" s="28">
        <f t="shared" ref="AW43:BC43" si="16">(+AW42/AK42)-1</f>
        <v>-8.1083764979835493E-2</v>
      </c>
      <c r="AX43" s="28">
        <f t="shared" si="16"/>
        <v>-0.11661486771230622</v>
      </c>
      <c r="AY43" s="28">
        <f t="shared" si="16"/>
        <v>-0.13407878651553184</v>
      </c>
      <c r="AZ43" s="28">
        <f t="shared" si="16"/>
        <v>-0.13234545984850477</v>
      </c>
      <c r="BA43" s="28">
        <f t="shared" si="16"/>
        <v>-0.14407815902850241</v>
      </c>
      <c r="BB43" s="28">
        <f t="shared" si="16"/>
        <v>-0.14904533519658614</v>
      </c>
      <c r="BC43" s="28">
        <f t="shared" si="16"/>
        <v>-6.3035373689013463E-2</v>
      </c>
      <c r="BD43" s="28">
        <f t="shared" ref="BD43:BZ43" si="17">(+BD42/AR42)-1</f>
        <v>-5.8788920387508159E-2</v>
      </c>
      <c r="BE43" s="28">
        <f t="shared" si="17"/>
        <v>1.3963901117825417E-2</v>
      </c>
      <c r="BF43" s="28">
        <f t="shared" si="17"/>
        <v>4.9337985122745343E-2</v>
      </c>
      <c r="BG43" s="28">
        <f t="shared" si="17"/>
        <v>4.8151072973791731E-2</v>
      </c>
      <c r="BH43" s="28">
        <f t="shared" si="17"/>
        <v>2.2354223615425495E-2</v>
      </c>
      <c r="BI43" s="28">
        <f t="shared" si="17"/>
        <v>-4.80338112844092E-3</v>
      </c>
      <c r="BJ43" s="28">
        <f t="shared" si="17"/>
        <v>-9.0834045004443142E-3</v>
      </c>
      <c r="BK43" s="28">
        <f t="shared" si="17"/>
        <v>4.2680752408106315E-3</v>
      </c>
      <c r="BL43" s="28">
        <f>(+BL42/AZ42)-1</f>
        <v>3.1469839174963044E-2</v>
      </c>
      <c r="BM43" s="28">
        <f t="shared" si="17"/>
        <v>4.8455201137825421E-2</v>
      </c>
      <c r="BN43" s="28">
        <f t="shared" si="17"/>
        <v>0.10077340300176107</v>
      </c>
      <c r="BO43" s="28">
        <f t="shared" si="17"/>
        <v>9.6216617980315E-2</v>
      </c>
      <c r="BP43" s="28">
        <f t="shared" si="17"/>
        <v>7.8675897991486554E-2</v>
      </c>
      <c r="BQ43" s="28">
        <f t="shared" si="17"/>
        <v>2.4145262897912412E-2</v>
      </c>
      <c r="BR43" s="28">
        <f t="shared" si="17"/>
        <v>1.2704560153336653E-2</v>
      </c>
      <c r="BS43" s="28">
        <f t="shared" si="17"/>
        <v>-1.3361890693865841E-2</v>
      </c>
      <c r="BT43" s="28">
        <f t="shared" si="17"/>
        <v>6.1596948407696139E-3</v>
      </c>
      <c r="BU43" s="28">
        <f t="shared" si="17"/>
        <v>2.123819387714998E-2</v>
      </c>
      <c r="BV43" s="28">
        <f t="shared" si="17"/>
        <v>2.5054430244040748E-2</v>
      </c>
      <c r="BW43" s="28">
        <f t="shared" si="17"/>
        <v>-3.4020866837196628E-3</v>
      </c>
      <c r="BX43" s="28">
        <f t="shared" si="17"/>
        <v>3.2839797887436184E-3</v>
      </c>
      <c r="BY43" s="28">
        <f t="shared" si="17"/>
        <v>-3.8065549577615543E-2</v>
      </c>
      <c r="BZ43" s="28">
        <f t="shared" si="17"/>
        <v>-1.0507399337754131E-2</v>
      </c>
      <c r="CA43" s="28">
        <f t="shared" ref="CA43" si="18">(+CA42/BO42)-1</f>
        <v>-6.9834330469973116E-2</v>
      </c>
      <c r="CB43" s="28">
        <f t="shared" ref="CB43:CC43" si="19">(+CB42/BP42)-1</f>
        <v>-7.7511412695700055E-2</v>
      </c>
      <c r="CC43" s="28">
        <f t="shared" si="19"/>
        <v>-8.1375122116235432E-2</v>
      </c>
      <c r="CE43" s="26"/>
      <c r="CF43" s="27"/>
      <c r="CG43" s="128"/>
      <c r="CH43" s="129"/>
    </row>
    <row r="44" spans="1:86">
      <c r="A44" s="102" t="s">
        <v>67</v>
      </c>
      <c r="B44" s="103"/>
      <c r="C44" s="103"/>
      <c r="D44" s="103"/>
      <c r="E44" s="103"/>
      <c r="F44" s="104"/>
      <c r="CE44" s="102" t="s">
        <v>67</v>
      </c>
      <c r="CF44" s="103"/>
      <c r="CG44" s="130"/>
      <c r="CH44" s="125"/>
    </row>
    <row r="45" spans="1:86">
      <c r="B45" s="40"/>
      <c r="C45" s="40"/>
      <c r="D45" s="40"/>
      <c r="E45" s="40"/>
      <c r="CG45" s="125"/>
      <c r="CH45" s="125"/>
    </row>
    <row r="46" spans="1:86">
      <c r="CG46" s="121"/>
      <c r="CH46" s="121"/>
    </row>
    <row r="47" spans="1:86">
      <c r="A47" t="s">
        <v>153</v>
      </c>
      <c r="F47" s="36">
        <f>+F25</f>
        <v>387.68423523316068</v>
      </c>
      <c r="G47" s="36">
        <f>+G25</f>
        <v>398.24180648244101</v>
      </c>
      <c r="H47" s="36">
        <f>+H25</f>
        <v>410.88742161197473</v>
      </c>
      <c r="I47" s="36">
        <f>+I25</f>
        <v>412.85083795048939</v>
      </c>
      <c r="J47" s="36">
        <f>+J25</f>
        <v>403.63075464594129</v>
      </c>
      <c r="K47" s="36">
        <f t="shared" ref="K47:U47" si="20">+K25</f>
        <v>402.21615004029945</v>
      </c>
      <c r="L47" s="36">
        <f t="shared" si="20"/>
        <v>397.27795615428909</v>
      </c>
      <c r="M47" s="36">
        <f t="shared" si="20"/>
        <v>403.82302632124356</v>
      </c>
      <c r="N47" s="36">
        <f t="shared" si="20"/>
        <v>396.01226177317216</v>
      </c>
      <c r="O47" s="36">
        <f t="shared" si="20"/>
        <v>386.42466572251016</v>
      </c>
      <c r="P47" s="36">
        <f t="shared" si="20"/>
        <v>377.98805548647096</v>
      </c>
      <c r="Q47" s="36">
        <f t="shared" si="20"/>
        <v>350.15962269000011</v>
      </c>
      <c r="R47" s="36">
        <f t="shared" si="20"/>
        <v>357.16046965000004</v>
      </c>
      <c r="S47" s="36">
        <f t="shared" si="20"/>
        <v>376.1034641</v>
      </c>
      <c r="T47" s="36">
        <f t="shared" si="20"/>
        <v>401.7440629300001</v>
      </c>
      <c r="U47" s="36">
        <f t="shared" si="20"/>
        <v>406.04536840000003</v>
      </c>
      <c r="V47" s="36">
        <f t="shared" ref="V47:AO47" si="21">+V25</f>
        <v>438.01537671</v>
      </c>
      <c r="W47" s="36">
        <f t="shared" si="21"/>
        <v>420.68771886000002</v>
      </c>
      <c r="X47" s="36">
        <f t="shared" si="21"/>
        <v>387.55538637000006</v>
      </c>
      <c r="Y47" s="36">
        <f t="shared" si="21"/>
        <v>383.35460057000006</v>
      </c>
      <c r="Z47" s="36">
        <f t="shared" si="21"/>
        <v>389.91638193</v>
      </c>
      <c r="AA47" s="36">
        <f t="shared" si="21"/>
        <v>384.21817546</v>
      </c>
      <c r="AB47" s="36">
        <f t="shared" si="21"/>
        <v>378.2943209799999</v>
      </c>
      <c r="AC47" s="36">
        <f t="shared" si="21"/>
        <v>379.38605469000004</v>
      </c>
      <c r="AD47" s="36">
        <f t="shared" si="21"/>
        <v>401.19557357999997</v>
      </c>
      <c r="AE47" s="36">
        <f t="shared" si="21"/>
        <v>415.06648164000001</v>
      </c>
      <c r="AF47" s="36">
        <f t="shared" si="21"/>
        <v>413.65999786999998</v>
      </c>
      <c r="AG47" s="36">
        <f t="shared" si="21"/>
        <v>440.96675644000004</v>
      </c>
      <c r="AH47" s="36">
        <f t="shared" si="21"/>
        <v>445.06285354000005</v>
      </c>
      <c r="AI47" s="36">
        <f t="shared" si="21"/>
        <v>426.65387689000011</v>
      </c>
      <c r="AJ47" s="36">
        <f t="shared" si="21"/>
        <v>386.11335616000002</v>
      </c>
      <c r="AK47" s="36">
        <f t="shared" si="21"/>
        <v>386.32038251000006</v>
      </c>
      <c r="AL47" s="36">
        <f t="shared" si="21"/>
        <v>386.51553251000007</v>
      </c>
      <c r="AM47" s="36">
        <f t="shared" si="21"/>
        <v>383.50414717000001</v>
      </c>
      <c r="AN47" s="36">
        <f t="shared" si="21"/>
        <v>402.92752250999996</v>
      </c>
      <c r="AO47" s="36">
        <f t="shared" si="21"/>
        <v>426.49067088000004</v>
      </c>
      <c r="AP47" s="36">
        <f t="shared" ref="AP47:AV47" si="22">+AP25</f>
        <v>447.80024975999999</v>
      </c>
      <c r="AQ47" s="36">
        <f t="shared" si="22"/>
        <v>438.46710594999996</v>
      </c>
      <c r="AR47" s="36">
        <f t="shared" si="22"/>
        <v>439.89847951999997</v>
      </c>
      <c r="AS47" s="36">
        <f t="shared" si="22"/>
        <v>462.68013156000001</v>
      </c>
      <c r="AT47" s="36">
        <f t="shared" si="22"/>
        <v>463.75043304000008</v>
      </c>
      <c r="AU47" s="36">
        <f t="shared" si="22"/>
        <v>441.51632261000009</v>
      </c>
      <c r="AV47" s="36">
        <f t="shared" si="22"/>
        <v>413.49358786000005</v>
      </c>
      <c r="AW47" s="36">
        <f t="shared" ref="AW47:BB47" si="23">+AW25</f>
        <v>426.41798924</v>
      </c>
      <c r="AX47" s="36">
        <f t="shared" si="23"/>
        <v>422.47099074999988</v>
      </c>
      <c r="AY47" s="36">
        <f t="shared" si="23"/>
        <v>409.06328768999998</v>
      </c>
      <c r="AZ47" s="36">
        <f t="shared" si="23"/>
        <v>424.94011690999997</v>
      </c>
      <c r="BA47" s="36">
        <f t="shared" si="23"/>
        <v>445.13165427000007</v>
      </c>
      <c r="BB47" s="36">
        <f t="shared" si="23"/>
        <v>461.88207695000006</v>
      </c>
      <c r="BC47" s="36">
        <f t="shared" ref="BC47:BH47" si="24">+BC25</f>
        <v>468.67511943000005</v>
      </c>
      <c r="BD47" s="36">
        <f t="shared" si="24"/>
        <v>497.33368249</v>
      </c>
      <c r="BE47" s="36">
        <f t="shared" si="24"/>
        <v>546.25506890000008</v>
      </c>
      <c r="BF47" s="36">
        <f t="shared" si="24"/>
        <v>566.05400405000012</v>
      </c>
      <c r="BG47" s="36">
        <f t="shared" si="24"/>
        <v>503.8701048499999</v>
      </c>
      <c r="BH47" s="36">
        <f t="shared" si="24"/>
        <v>474.23139238999994</v>
      </c>
      <c r="BI47" s="36">
        <f t="shared" ref="BI47:BN47" si="25">+BI25</f>
        <v>465.51264471999997</v>
      </c>
      <c r="BJ47" s="36">
        <f t="shared" si="25"/>
        <v>458.52720318000001</v>
      </c>
      <c r="BK47" s="36">
        <f t="shared" si="25"/>
        <v>464.98144991999999</v>
      </c>
      <c r="BL47" s="36">
        <f t="shared" si="25"/>
        <v>488.66342929000007</v>
      </c>
      <c r="BM47" s="36">
        <f t="shared" si="25"/>
        <v>521.82971981000014</v>
      </c>
      <c r="BN47" s="36">
        <f t="shared" si="25"/>
        <v>517.88045783000007</v>
      </c>
      <c r="BO47" s="36">
        <f t="shared" ref="BO47:BT47" si="26">+BO25</f>
        <v>512.48946479000006</v>
      </c>
      <c r="BP47" s="36">
        <f t="shared" si="26"/>
        <v>524.10005795999996</v>
      </c>
      <c r="BQ47" s="36">
        <f t="shared" si="26"/>
        <v>535.92772398</v>
      </c>
      <c r="BR47" s="36">
        <f t="shared" si="26"/>
        <v>514.09974138999996</v>
      </c>
      <c r="BS47" s="36">
        <f t="shared" si="26"/>
        <v>499.27152819999998</v>
      </c>
      <c r="BT47" s="36">
        <f t="shared" si="26"/>
        <v>500.83276845</v>
      </c>
      <c r="BU47" s="36">
        <f t="shared" ref="BU47:BZ47" si="27">+BU25</f>
        <v>505.33034376999996</v>
      </c>
      <c r="BV47" s="36">
        <f t="shared" si="27"/>
        <v>491.85003662999998</v>
      </c>
      <c r="BW47" s="36">
        <f t="shared" si="27"/>
        <v>473.07427758000006</v>
      </c>
      <c r="BX47" s="36">
        <f t="shared" si="27"/>
        <v>462.45813579999992</v>
      </c>
      <c r="BY47" s="36">
        <f t="shared" si="27"/>
        <v>458.17379786999999</v>
      </c>
      <c r="BZ47" s="36">
        <f t="shared" si="27"/>
        <v>433.56334280128328</v>
      </c>
      <c r="CA47" s="36">
        <f t="shared" ref="CA47:CB47" si="28">+CA25</f>
        <v>432.1791878283538</v>
      </c>
      <c r="CB47" s="36">
        <f t="shared" si="28"/>
        <v>485.81097869569277</v>
      </c>
      <c r="CC47" s="36">
        <f t="shared" ref="CC47" si="29">+CC25</f>
        <v>518.98197974159223</v>
      </c>
    </row>
    <row r="48" spans="1:86">
      <c r="A48" t="s">
        <v>150</v>
      </c>
      <c r="F48" s="36">
        <f t="shared" ref="F48:AK48" si="30">MAX(F9:F24)</f>
        <v>548.7097</v>
      </c>
      <c r="G48" s="36">
        <f t="shared" si="30"/>
        <v>529.82140000000004</v>
      </c>
      <c r="H48" s="36">
        <f t="shared" si="30"/>
        <v>542.09680000000003</v>
      </c>
      <c r="I48" s="36">
        <f t="shared" si="30"/>
        <v>553.9</v>
      </c>
      <c r="J48" s="36">
        <f t="shared" si="30"/>
        <v>526.03230000000008</v>
      </c>
      <c r="K48" s="36">
        <f t="shared" si="30"/>
        <v>481.4667</v>
      </c>
      <c r="L48" s="36">
        <f t="shared" si="30"/>
        <v>484.25810000000001</v>
      </c>
      <c r="M48" s="36">
        <f t="shared" si="30"/>
        <v>544.38710000000003</v>
      </c>
      <c r="N48" s="36">
        <f t="shared" si="30"/>
        <v>568.79999999999995</v>
      </c>
      <c r="O48" s="36">
        <f t="shared" si="30"/>
        <v>568.51610000000005</v>
      </c>
      <c r="P48" s="36">
        <f t="shared" si="30"/>
        <v>577.38700000000006</v>
      </c>
      <c r="Q48" s="36">
        <f t="shared" si="30"/>
        <v>567.35480000000007</v>
      </c>
      <c r="R48" s="36">
        <f t="shared" si="30"/>
        <v>562.06450000000007</v>
      </c>
      <c r="S48" s="36">
        <f t="shared" si="30"/>
        <v>538.58620000000008</v>
      </c>
      <c r="T48" s="36">
        <f t="shared" si="30"/>
        <v>562.51610000000005</v>
      </c>
      <c r="U48" s="36">
        <f t="shared" si="30"/>
        <v>558.5</v>
      </c>
      <c r="V48" s="36">
        <f t="shared" si="30"/>
        <v>552.45159999999998</v>
      </c>
      <c r="W48" s="36">
        <f t="shared" si="30"/>
        <v>544.53330000000005</v>
      </c>
      <c r="X48" s="36">
        <f t="shared" si="30"/>
        <v>562.96770000000004</v>
      </c>
      <c r="Y48" s="36">
        <f t="shared" si="30"/>
        <v>568.09680000000003</v>
      </c>
      <c r="Z48" s="36">
        <f t="shared" si="30"/>
        <v>569.4</v>
      </c>
      <c r="AA48" s="36">
        <f t="shared" si="30"/>
        <v>604.41870000000006</v>
      </c>
      <c r="AB48" s="36">
        <f t="shared" si="30"/>
        <v>655.37070000000006</v>
      </c>
      <c r="AC48" s="36">
        <f t="shared" si="30"/>
        <v>618.11189999999999</v>
      </c>
      <c r="AD48" s="36">
        <f t="shared" si="30"/>
        <v>610.51610000000005</v>
      </c>
      <c r="AE48" s="36">
        <f t="shared" si="30"/>
        <v>590</v>
      </c>
      <c r="AF48" s="36">
        <f t="shared" si="30"/>
        <v>586.67740000000003</v>
      </c>
      <c r="AG48" s="36">
        <f t="shared" si="30"/>
        <v>601.03330000000005</v>
      </c>
      <c r="AH48" s="36">
        <f t="shared" si="30"/>
        <v>587.64520000000005</v>
      </c>
      <c r="AI48" s="36">
        <f t="shared" si="30"/>
        <v>575.26670000000001</v>
      </c>
      <c r="AJ48" s="36">
        <f t="shared" si="30"/>
        <v>562.7097</v>
      </c>
      <c r="AK48" s="36">
        <f t="shared" si="30"/>
        <v>553</v>
      </c>
      <c r="AL48" s="36">
        <f t="shared" ref="AL48:BQ48" si="31">MAX(AL9:AL24)</f>
        <v>558.86670000000004</v>
      </c>
      <c r="AM48" s="36">
        <f t="shared" si="31"/>
        <v>594.96030000000007</v>
      </c>
      <c r="AN48" s="36">
        <f t="shared" si="31"/>
        <v>594.53499999999997</v>
      </c>
      <c r="AO48" s="36">
        <f t="shared" si="31"/>
        <v>608.51610000000005</v>
      </c>
      <c r="AP48" s="36">
        <f t="shared" si="31"/>
        <v>612.22580000000005</v>
      </c>
      <c r="AQ48" s="36">
        <f t="shared" si="31"/>
        <v>584.5</v>
      </c>
      <c r="AR48" s="36">
        <f t="shared" si="31"/>
        <v>592.93550000000005</v>
      </c>
      <c r="AS48" s="36">
        <f t="shared" si="31"/>
        <v>598.20000000000005</v>
      </c>
      <c r="AT48" s="36">
        <f t="shared" si="31"/>
        <v>570.48390000000006</v>
      </c>
      <c r="AU48" s="36">
        <f t="shared" si="31"/>
        <v>550.29999999999995</v>
      </c>
      <c r="AV48" s="36">
        <f t="shared" si="31"/>
        <v>547.83870000000002</v>
      </c>
      <c r="AW48" s="36">
        <f t="shared" si="31"/>
        <v>556.48390000000006</v>
      </c>
      <c r="AX48" s="36">
        <f t="shared" si="31"/>
        <v>570.13330000000008</v>
      </c>
      <c r="AY48" s="36">
        <f t="shared" si="31"/>
        <v>580.22580000000005</v>
      </c>
      <c r="AZ48" s="36">
        <f t="shared" si="31"/>
        <v>603.5</v>
      </c>
      <c r="BA48" s="36">
        <f t="shared" si="31"/>
        <v>610.51610000000005</v>
      </c>
      <c r="BB48" s="36">
        <f t="shared" si="31"/>
        <v>597.54840000000002</v>
      </c>
      <c r="BC48" s="36">
        <f t="shared" si="31"/>
        <v>581.46429999999998</v>
      </c>
      <c r="BD48" s="36">
        <f t="shared" si="31"/>
        <v>595.93550000000005</v>
      </c>
      <c r="BE48" s="36">
        <f t="shared" si="31"/>
        <v>623.5</v>
      </c>
      <c r="BF48" s="36">
        <f t="shared" si="31"/>
        <v>627.12900000000002</v>
      </c>
      <c r="BG48" s="36">
        <f t="shared" si="31"/>
        <v>607.43330000000003</v>
      </c>
      <c r="BH48" s="36">
        <f t="shared" si="31"/>
        <v>592.25810000000001</v>
      </c>
      <c r="BI48" s="36">
        <f t="shared" si="31"/>
        <v>588.77420000000006</v>
      </c>
      <c r="BJ48" s="36">
        <f t="shared" si="31"/>
        <v>604.20000000000005</v>
      </c>
      <c r="BK48" s="36">
        <f t="shared" si="31"/>
        <v>625.61290000000008</v>
      </c>
      <c r="BL48" s="36">
        <f t="shared" si="31"/>
        <v>635.20000000000005</v>
      </c>
      <c r="BM48" s="36">
        <f t="shared" si="31"/>
        <v>645.25810000000001</v>
      </c>
      <c r="BN48" s="36">
        <f t="shared" si="31"/>
        <v>639.12900000000002</v>
      </c>
      <c r="BO48" s="36">
        <f t="shared" si="31"/>
        <v>633.2414</v>
      </c>
      <c r="BP48" s="36">
        <f t="shared" si="31"/>
        <v>625.06450000000007</v>
      </c>
      <c r="BQ48" s="36">
        <f t="shared" si="31"/>
        <v>629.6</v>
      </c>
      <c r="BR48" s="36">
        <f t="shared" ref="BR48:BZ48" si="32">MAX(BR9:BR24)</f>
        <v>611.22580000000005</v>
      </c>
      <c r="BS48" s="36">
        <f t="shared" si="32"/>
        <v>581.79999999999995</v>
      </c>
      <c r="BT48" s="36">
        <f t="shared" si="32"/>
        <v>581.03229999999996</v>
      </c>
      <c r="BU48" s="36">
        <f t="shared" si="32"/>
        <v>598.90319999999997</v>
      </c>
      <c r="BV48" s="36">
        <f t="shared" si="32"/>
        <v>620.36670000000004</v>
      </c>
      <c r="BW48" s="36">
        <f t="shared" si="32"/>
        <v>632.32259999999997</v>
      </c>
      <c r="BX48" s="36">
        <f t="shared" si="32"/>
        <v>638.16669999999999</v>
      </c>
      <c r="BY48" s="36">
        <f t="shared" si="32"/>
        <v>630</v>
      </c>
      <c r="BZ48" s="36">
        <f t="shared" si="32"/>
        <v>602.16129999999998</v>
      </c>
      <c r="CA48" s="36">
        <f t="shared" ref="CA48:CB48" si="33">MAX(CA9:CA24)</f>
        <v>556.96429999999998</v>
      </c>
      <c r="CB48" s="36">
        <f t="shared" si="33"/>
        <v>578.16129999999998</v>
      </c>
      <c r="CC48" s="36">
        <f t="shared" ref="CC48" si="34">MAX(CC9:CC24)</f>
        <v>620.43330000000003</v>
      </c>
    </row>
    <row r="49" spans="1:81">
      <c r="A49" t="s">
        <v>151</v>
      </c>
      <c r="F49" s="36">
        <f t="shared" ref="F49:AK49" si="35">MIN(F9:F24)</f>
        <v>312.24830000000003</v>
      </c>
      <c r="G49" s="36">
        <f t="shared" si="35"/>
        <v>303.15600000000001</v>
      </c>
      <c r="H49" s="36">
        <f t="shared" si="35"/>
        <v>327.26190000000003</v>
      </c>
      <c r="I49" s="36">
        <f t="shared" si="35"/>
        <v>339.36360000000002</v>
      </c>
      <c r="J49" s="36">
        <f t="shared" si="35"/>
        <v>311.64940000000001</v>
      </c>
      <c r="K49" s="36">
        <f t="shared" si="35"/>
        <v>302.42680000000001</v>
      </c>
      <c r="L49" s="36">
        <f t="shared" si="35"/>
        <v>293.91660000000002</v>
      </c>
      <c r="M49" s="36">
        <f t="shared" si="35"/>
        <v>292.93360000000001</v>
      </c>
      <c r="N49" s="36">
        <f t="shared" si="35"/>
        <v>315.17320000000001</v>
      </c>
      <c r="O49" s="36">
        <f t="shared" si="35"/>
        <v>299.89590000000004</v>
      </c>
      <c r="P49" s="36">
        <f t="shared" si="35"/>
        <v>279.71080000000001</v>
      </c>
      <c r="Q49" s="36">
        <f t="shared" si="35"/>
        <v>180.78730000000002</v>
      </c>
      <c r="R49" s="36">
        <f t="shared" si="35"/>
        <v>175.00050000000002</v>
      </c>
      <c r="S49" s="36">
        <f t="shared" si="35"/>
        <v>174.36490000000001</v>
      </c>
      <c r="T49" s="36">
        <f t="shared" si="35"/>
        <v>178.2978</v>
      </c>
      <c r="U49" s="36">
        <f t="shared" si="35"/>
        <v>184.27380000000002</v>
      </c>
      <c r="V49" s="36">
        <f t="shared" si="35"/>
        <v>218.8219</v>
      </c>
      <c r="W49" s="36">
        <f t="shared" si="35"/>
        <v>191.7851</v>
      </c>
      <c r="X49" s="36">
        <f t="shared" si="35"/>
        <v>182.90890000000002</v>
      </c>
      <c r="Y49" s="36">
        <f t="shared" si="35"/>
        <v>194.37010000000001</v>
      </c>
      <c r="Z49" s="36">
        <f t="shared" si="35"/>
        <v>187.381</v>
      </c>
      <c r="AA49" s="36">
        <f t="shared" si="35"/>
        <v>188.59700000000001</v>
      </c>
      <c r="AB49" s="36">
        <f t="shared" si="35"/>
        <v>185.37130000000002</v>
      </c>
      <c r="AC49" s="36">
        <f t="shared" si="35"/>
        <v>199.2604</v>
      </c>
      <c r="AD49" s="36">
        <f t="shared" si="35"/>
        <v>179.25890000000001</v>
      </c>
      <c r="AE49" s="36">
        <f t="shared" si="35"/>
        <v>189.97220000000002</v>
      </c>
      <c r="AF49" s="36">
        <f t="shared" si="35"/>
        <v>189.1859</v>
      </c>
      <c r="AG49" s="36">
        <f t="shared" si="35"/>
        <v>185.60070000000002</v>
      </c>
      <c r="AH49" s="36">
        <f t="shared" si="35"/>
        <v>170.5591</v>
      </c>
      <c r="AI49" s="36">
        <f t="shared" si="35"/>
        <v>181.42700000000002</v>
      </c>
      <c r="AJ49" s="36">
        <f t="shared" si="35"/>
        <v>188.82749999999999</v>
      </c>
      <c r="AK49" s="36">
        <f t="shared" si="35"/>
        <v>195.31190000000001</v>
      </c>
      <c r="AL49" s="36">
        <f t="shared" ref="AL49:BQ49" si="36">MIN(AL9:AL24)</f>
        <v>200.053</v>
      </c>
      <c r="AM49" s="36">
        <f t="shared" si="36"/>
        <v>182.92750000000001</v>
      </c>
      <c r="AN49" s="36">
        <f t="shared" si="36"/>
        <v>165.6276</v>
      </c>
      <c r="AO49" s="36">
        <f t="shared" si="36"/>
        <v>165.4819</v>
      </c>
      <c r="AP49" s="36">
        <f t="shared" si="36"/>
        <v>168.7355</v>
      </c>
      <c r="AQ49" s="36">
        <f t="shared" si="36"/>
        <v>169.8228</v>
      </c>
      <c r="AR49" s="36">
        <f t="shared" si="36"/>
        <v>175.16249999999999</v>
      </c>
      <c r="AS49" s="36">
        <f t="shared" si="36"/>
        <v>181.77809999999999</v>
      </c>
      <c r="AT49" s="36">
        <f t="shared" si="36"/>
        <v>188.52930000000001</v>
      </c>
      <c r="AU49" s="36">
        <f t="shared" si="36"/>
        <v>201.87310000000002</v>
      </c>
      <c r="AV49" s="36">
        <f t="shared" si="36"/>
        <v>210.97410000000002</v>
      </c>
      <c r="AW49" s="36">
        <f t="shared" si="36"/>
        <v>212.76760000000002</v>
      </c>
      <c r="AX49" s="36">
        <f t="shared" si="36"/>
        <v>208.8237</v>
      </c>
      <c r="AY49" s="36">
        <f t="shared" si="36"/>
        <v>182.8417</v>
      </c>
      <c r="AZ49" s="36">
        <f t="shared" si="36"/>
        <v>185.6808</v>
      </c>
      <c r="BA49" s="36">
        <f t="shared" si="36"/>
        <v>194.03320000000002</v>
      </c>
      <c r="BB49" s="36">
        <f t="shared" si="36"/>
        <v>182.34450000000001</v>
      </c>
      <c r="BC49" s="36">
        <f t="shared" si="36"/>
        <v>254.14700000000002</v>
      </c>
      <c r="BD49" s="36">
        <f t="shared" si="36"/>
        <v>236.61110000000002</v>
      </c>
      <c r="BE49" s="36">
        <f t="shared" si="36"/>
        <v>244.23100000000002</v>
      </c>
      <c r="BF49" s="36">
        <f t="shared" si="36"/>
        <v>246.50300000000001</v>
      </c>
      <c r="BG49" s="36">
        <f t="shared" si="36"/>
        <v>246.64360000000002</v>
      </c>
      <c r="BH49" s="36">
        <f t="shared" si="36"/>
        <v>252.92620000000002</v>
      </c>
      <c r="BI49" s="36">
        <f t="shared" si="36"/>
        <v>243.76430000000002</v>
      </c>
      <c r="BJ49" s="36">
        <f t="shared" si="36"/>
        <v>226.66850000000002</v>
      </c>
      <c r="BK49" s="36">
        <f t="shared" si="36"/>
        <v>225.41</v>
      </c>
      <c r="BL49" s="36">
        <f t="shared" si="36"/>
        <v>226.15720000000002</v>
      </c>
      <c r="BM49" s="36">
        <f t="shared" si="36"/>
        <v>228.48</v>
      </c>
      <c r="BN49" s="36">
        <f t="shared" si="36"/>
        <v>236.71950000000001</v>
      </c>
      <c r="BO49" s="36">
        <f t="shared" si="36"/>
        <v>234.01240000000001</v>
      </c>
      <c r="BP49" s="36">
        <f t="shared" si="36"/>
        <v>238.72320000000002</v>
      </c>
      <c r="BQ49" s="36">
        <f t="shared" si="36"/>
        <v>221.3322</v>
      </c>
      <c r="BR49" s="36">
        <f t="shared" ref="BR49:BZ49" si="37">MIN(BR9:BR24)</f>
        <v>233.97839999999999</v>
      </c>
      <c r="BS49" s="36">
        <f t="shared" si="37"/>
        <v>241.11750000000001</v>
      </c>
      <c r="BT49" s="36">
        <f t="shared" si="37"/>
        <v>239.0446</v>
      </c>
      <c r="BU49" s="36">
        <f t="shared" si="37"/>
        <v>233.45599999999999</v>
      </c>
      <c r="BV49" s="36">
        <f t="shared" si="37"/>
        <v>219.25229999999999</v>
      </c>
      <c r="BW49" s="36">
        <f t="shared" si="37"/>
        <v>218.25649999999999</v>
      </c>
      <c r="BX49" s="36">
        <f t="shared" si="37"/>
        <v>224.51830000000001</v>
      </c>
      <c r="BY49" s="36">
        <f t="shared" si="37"/>
        <v>235.57560000000001</v>
      </c>
      <c r="BZ49" s="36">
        <f t="shared" si="37"/>
        <v>239.72130000000001</v>
      </c>
      <c r="CA49" s="36">
        <f t="shared" ref="CA49:CB49" si="38">MIN(CA9:CA24)</f>
        <v>225.4239</v>
      </c>
      <c r="CB49" s="36">
        <f t="shared" si="38"/>
        <v>241.12119999999999</v>
      </c>
      <c r="CC49" s="36">
        <f t="shared" ref="CC49" si="39">MIN(CC9:CC24)</f>
        <v>247.81649999999999</v>
      </c>
    </row>
    <row r="50" spans="1:81">
      <c r="A50" s="37" t="s">
        <v>154</v>
      </c>
      <c r="B50" s="37"/>
      <c r="C50" s="37"/>
      <c r="D50" s="37"/>
      <c r="E50" s="37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>
        <f>+Q26-Q25</f>
        <v>25.644744310575675</v>
      </c>
      <c r="R50" s="38">
        <f>+R26-R25</f>
        <v>27.580928047178986</v>
      </c>
      <c r="S50" s="38">
        <f>+S26-S25</f>
        <v>30.545332388198119</v>
      </c>
      <c r="T50" s="38">
        <f>+T26-T25</f>
        <v>33.832105440754162</v>
      </c>
      <c r="U50" s="38">
        <f>+U26-U25</f>
        <v>33.578539141738588</v>
      </c>
      <c r="V50" s="38">
        <f t="shared" ref="V50:AO50" si="40">+V26-V25</f>
        <v>33.188189047052447</v>
      </c>
      <c r="W50" s="38">
        <f t="shared" si="40"/>
        <v>34.6582548993552</v>
      </c>
      <c r="X50" s="38">
        <f t="shared" si="40"/>
        <v>30.985622288606748</v>
      </c>
      <c r="Y50" s="38">
        <f t="shared" si="40"/>
        <v>28.61423353477835</v>
      </c>
      <c r="Z50" s="38">
        <f t="shared" si="40"/>
        <v>30.665978956586116</v>
      </c>
      <c r="AA50" s="38">
        <f t="shared" si="40"/>
        <v>29.619095651111138</v>
      </c>
      <c r="AB50" s="38">
        <f t="shared" si="40"/>
        <v>29.210566792020813</v>
      </c>
      <c r="AC50" s="38">
        <f t="shared" si="40"/>
        <v>27.272911447017862</v>
      </c>
      <c r="AD50" s="38">
        <f t="shared" si="40"/>
        <v>33.603537795935551</v>
      </c>
      <c r="AE50" s="38">
        <f t="shared" si="40"/>
        <v>34.081632741116948</v>
      </c>
      <c r="AF50" s="38">
        <f t="shared" si="40"/>
        <v>33.987730420155458</v>
      </c>
      <c r="AG50" s="38">
        <f t="shared" si="40"/>
        <v>38.665096628508991</v>
      </c>
      <c r="AH50" s="38">
        <f t="shared" si="40"/>
        <v>41.562744491088097</v>
      </c>
      <c r="AI50" s="38">
        <f t="shared" si="40"/>
        <v>37.129918607985076</v>
      </c>
      <c r="AJ50" s="38">
        <f t="shared" si="40"/>
        <v>29.87114575134143</v>
      </c>
      <c r="AK50" s="38">
        <f t="shared" si="40"/>
        <v>28.920685607443829</v>
      </c>
      <c r="AL50" s="38">
        <f t="shared" si="40"/>
        <v>28.232381145728311</v>
      </c>
      <c r="AM50" s="38">
        <f t="shared" si="40"/>
        <v>30.369405990621772</v>
      </c>
      <c r="AN50" s="38">
        <f t="shared" si="40"/>
        <v>35.929694657530263</v>
      </c>
      <c r="AO50" s="38">
        <f t="shared" si="40"/>
        <v>39.51946271815774</v>
      </c>
      <c r="AP50" s="38">
        <f t="shared" ref="AP50:AV50" si="41">+AP26-AP25</f>
        <v>42.253327108163603</v>
      </c>
      <c r="AQ50" s="38">
        <f t="shared" si="41"/>
        <v>40.675562731635068</v>
      </c>
      <c r="AR50" s="38">
        <f t="shared" si="41"/>
        <v>40.083801159332268</v>
      </c>
      <c r="AS50" s="38">
        <f t="shared" si="41"/>
        <v>42.531510823419751</v>
      </c>
      <c r="AT50" s="38">
        <f t="shared" si="41"/>
        <v>41.671363263972296</v>
      </c>
      <c r="AU50" s="38">
        <f t="shared" si="41"/>
        <v>36.284494845382824</v>
      </c>
      <c r="AV50" s="38">
        <f t="shared" si="41"/>
        <v>30.663572427852614</v>
      </c>
      <c r="AW50" s="38">
        <f t="shared" ref="AW50:BB50" si="42">+AW26-AW25</f>
        <v>32.348907524536571</v>
      </c>
      <c r="AX50" s="38">
        <f t="shared" si="42"/>
        <v>32.348438380685138</v>
      </c>
      <c r="AY50" s="38">
        <f t="shared" si="42"/>
        <v>34.252318688814114</v>
      </c>
      <c r="AZ50" s="38">
        <f t="shared" si="42"/>
        <v>36.22636749990221</v>
      </c>
      <c r="BA50" s="38">
        <f t="shared" si="42"/>
        <v>38.018936944738073</v>
      </c>
      <c r="BB50" s="38">
        <f t="shared" si="42"/>
        <v>22.730564215657409</v>
      </c>
      <c r="BC50" s="38">
        <f t="shared" ref="BC50:BH50" si="43">+BC26-BC25</f>
        <v>17.444328050536285</v>
      </c>
      <c r="BD50" s="38">
        <f t="shared" si="43"/>
        <v>21.200625219775134</v>
      </c>
      <c r="BE50" s="38">
        <f t="shared" si="43"/>
        <v>24.559050585294131</v>
      </c>
      <c r="BF50" s="38">
        <f t="shared" si="43"/>
        <v>25.984251194377066</v>
      </c>
      <c r="BG50" s="38">
        <f t="shared" si="43"/>
        <v>20.916342089878924</v>
      </c>
      <c r="BH50" s="38">
        <f t="shared" si="43"/>
        <v>17.995404917525946</v>
      </c>
      <c r="BI50" s="38">
        <f t="shared" ref="BI50:BN50" si="44">+BI26-BI25</f>
        <v>18.031439795570918</v>
      </c>
      <c r="BJ50" s="38">
        <f t="shared" si="44"/>
        <v>18.853562369307951</v>
      </c>
      <c r="BK50" s="38">
        <f t="shared" si="44"/>
        <v>19.480723436401377</v>
      </c>
      <c r="BL50" s="38">
        <f t="shared" si="44"/>
        <v>21.345662243304446</v>
      </c>
      <c r="BM50" s="38">
        <f t="shared" si="44"/>
        <v>23.650100745795726</v>
      </c>
      <c r="BN50" s="38">
        <f t="shared" si="44"/>
        <v>22.82969827336251</v>
      </c>
      <c r="BO50" s="38">
        <f t="shared" ref="BO50:BT50" si="45">+BO26-BO25</f>
        <v>22.576767170211951</v>
      </c>
      <c r="BP50" s="38">
        <f t="shared" si="45"/>
        <v>23.172020794459968</v>
      </c>
      <c r="BQ50" s="38">
        <f t="shared" si="45"/>
        <v>25.544517083898882</v>
      </c>
      <c r="BR50" s="38">
        <f t="shared" si="45"/>
        <v>22.745283531613154</v>
      </c>
      <c r="BS50" s="38">
        <f t="shared" si="45"/>
        <v>20.961582352492144</v>
      </c>
      <c r="BT50" s="38">
        <f t="shared" si="45"/>
        <v>21.256667153849094</v>
      </c>
      <c r="BU50" s="38">
        <f t="shared" ref="BU50:BZ50" si="46">+BU26-BU25</f>
        <v>22.075644088146817</v>
      </c>
      <c r="BV50" s="38">
        <f t="shared" si="46"/>
        <v>21.598459293883707</v>
      </c>
      <c r="BW50" s="38">
        <f t="shared" si="46"/>
        <v>18.776524701327673</v>
      </c>
      <c r="BX50" s="38">
        <f t="shared" si="46"/>
        <v>18.8950297422208</v>
      </c>
      <c r="BY50" s="38">
        <f t="shared" si="46"/>
        <v>18.074521202332164</v>
      </c>
      <c r="BZ50" s="38">
        <f t="shared" si="46"/>
        <v>15.040988704825395</v>
      </c>
      <c r="CA50" s="38">
        <f t="shared" ref="CA50:CB50" si="47">+CA26-CA25</f>
        <v>15.080937828473964</v>
      </c>
      <c r="CB50" s="38">
        <f t="shared" si="47"/>
        <v>19.801141652452998</v>
      </c>
      <c r="CC50" s="38">
        <f t="shared" ref="CC50" si="48">+CC26-CC25</f>
        <v>22.307208138178567</v>
      </c>
    </row>
    <row r="51" spans="1:81"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</row>
    <row r="53" spans="1:81">
      <c r="A53" t="s">
        <v>160</v>
      </c>
      <c r="F53" s="36">
        <f>+F42</f>
        <v>537.34615940000003</v>
      </c>
      <c r="G53" s="36">
        <f>+G42</f>
        <v>544.82441180000001</v>
      </c>
      <c r="H53" s="36">
        <f>+H42</f>
        <v>570.92355237000004</v>
      </c>
      <c r="I53" s="36">
        <f>+I42</f>
        <v>570.72302158000002</v>
      </c>
      <c r="J53" s="36">
        <f>+J42</f>
        <v>519.56599263999999</v>
      </c>
      <c r="K53" s="36">
        <f t="shared" ref="K53:U53" si="49">+K42</f>
        <v>520.28973119</v>
      </c>
      <c r="L53" s="36">
        <f t="shared" si="49"/>
        <v>557.47323104999998</v>
      </c>
      <c r="M53" s="36">
        <f t="shared" si="49"/>
        <v>586.65240090000009</v>
      </c>
      <c r="N53" s="36">
        <f t="shared" si="49"/>
        <v>593.28864819000012</v>
      </c>
      <c r="O53" s="36">
        <f t="shared" si="49"/>
        <v>657.65448073999983</v>
      </c>
      <c r="P53" s="36">
        <f t="shared" si="49"/>
        <v>694.34471363</v>
      </c>
      <c r="Q53" s="36">
        <f t="shared" si="49"/>
        <v>682.61042692999979</v>
      </c>
      <c r="R53" s="36">
        <f t="shared" si="49"/>
        <v>633.72203870999999</v>
      </c>
      <c r="S53" s="36">
        <f t="shared" si="49"/>
        <v>557.14061598000001</v>
      </c>
      <c r="T53" s="36">
        <f t="shared" si="49"/>
        <v>576.22603716999993</v>
      </c>
      <c r="U53" s="36">
        <f t="shared" si="49"/>
        <v>529.42737976000001</v>
      </c>
      <c r="V53" s="36">
        <f t="shared" ref="V53:AO53" si="50">+V42</f>
        <v>507.86148779000001</v>
      </c>
      <c r="W53" s="36">
        <f t="shared" si="50"/>
        <v>526.52110959000004</v>
      </c>
      <c r="X53" s="36">
        <f t="shared" si="50"/>
        <v>572.36749580999992</v>
      </c>
      <c r="Y53" s="36">
        <f t="shared" si="50"/>
        <v>601.05354500999999</v>
      </c>
      <c r="Z53" s="36">
        <f t="shared" si="50"/>
        <v>647.55260376000001</v>
      </c>
      <c r="AA53" s="36">
        <f t="shared" si="50"/>
        <v>686.27334214000007</v>
      </c>
      <c r="AB53" s="36">
        <f t="shared" si="50"/>
        <v>739.61408196000002</v>
      </c>
      <c r="AC53" s="36">
        <f t="shared" si="50"/>
        <v>710.15042487999995</v>
      </c>
      <c r="AD53" s="36">
        <f t="shared" si="50"/>
        <v>675.00098389999982</v>
      </c>
      <c r="AE53" s="36">
        <f t="shared" si="50"/>
        <v>603.02458933999992</v>
      </c>
      <c r="AF53" s="36">
        <f t="shared" si="50"/>
        <v>554.35946885999999</v>
      </c>
      <c r="AG53" s="36">
        <f t="shared" si="50"/>
        <v>559.4621175100001</v>
      </c>
      <c r="AH53" s="36">
        <f t="shared" si="50"/>
        <v>554.69858692999992</v>
      </c>
      <c r="AI53" s="36">
        <f t="shared" si="50"/>
        <v>565.86539163000009</v>
      </c>
      <c r="AJ53" s="36">
        <f t="shared" si="50"/>
        <v>620.86837394999998</v>
      </c>
      <c r="AK53" s="36">
        <f t="shared" si="50"/>
        <v>652.75632666000001</v>
      </c>
      <c r="AL53" s="36">
        <f t="shared" si="50"/>
        <v>708.83071456999994</v>
      </c>
      <c r="AM53" s="36">
        <f t="shared" si="50"/>
        <v>724.89616192000005</v>
      </c>
      <c r="AN53" s="36">
        <f t="shared" si="50"/>
        <v>708.97060547000001</v>
      </c>
      <c r="AO53" s="36">
        <f t="shared" si="50"/>
        <v>718.40111469999999</v>
      </c>
      <c r="AP53" s="36">
        <f t="shared" ref="AP53:AV53" si="51">+AP42</f>
        <v>642.88153476000002</v>
      </c>
      <c r="AQ53" s="36">
        <f t="shared" si="51"/>
        <v>567.95916569999997</v>
      </c>
      <c r="AR53" s="36">
        <f t="shared" si="51"/>
        <v>575.09590816000002</v>
      </c>
      <c r="AS53" s="36">
        <f t="shared" si="51"/>
        <v>573.93486478999989</v>
      </c>
      <c r="AT53" s="36">
        <f t="shared" si="51"/>
        <v>535.32022040000004</v>
      </c>
      <c r="AU53" s="36">
        <f t="shared" si="51"/>
        <v>536.09895223000001</v>
      </c>
      <c r="AV53" s="36">
        <f t="shared" si="51"/>
        <v>565.3707566600001</v>
      </c>
      <c r="AW53" s="36">
        <f t="shared" ref="AW53:BB53" si="52">+AW42</f>
        <v>599.82838607999986</v>
      </c>
      <c r="AX53" s="36">
        <f t="shared" si="52"/>
        <v>626.1705145599999</v>
      </c>
      <c r="AY53" s="36">
        <f t="shared" si="52"/>
        <v>627.70296417999998</v>
      </c>
      <c r="AZ53" s="36">
        <f t="shared" si="52"/>
        <v>615.14156466999998</v>
      </c>
      <c r="BA53" s="36">
        <f t="shared" si="52"/>
        <v>614.89520464999998</v>
      </c>
      <c r="BB53" s="36">
        <f t="shared" si="52"/>
        <v>547.06304092000005</v>
      </c>
      <c r="BC53" s="36">
        <f t="shared" ref="BC53:BH53" si="53">+BC42</f>
        <v>532.15764745000013</v>
      </c>
      <c r="BD53" s="36">
        <f t="shared" si="53"/>
        <v>541.28664060000006</v>
      </c>
      <c r="BE53" s="36">
        <f t="shared" si="53"/>
        <v>581.94923448999998</v>
      </c>
      <c r="BF53" s="36">
        <f t="shared" si="53"/>
        <v>561.73184146999995</v>
      </c>
      <c r="BG53" s="36">
        <f t="shared" si="53"/>
        <v>561.91269199999999</v>
      </c>
      <c r="BH53" s="36">
        <f t="shared" si="53"/>
        <v>578.00918098</v>
      </c>
      <c r="BI53" s="36">
        <f t="shared" ref="BI53:BN53" si="54">+BI42</f>
        <v>596.94718173000001</v>
      </c>
      <c r="BJ53" s="36">
        <f t="shared" si="54"/>
        <v>620.48275449000005</v>
      </c>
      <c r="BK53" s="36">
        <f t="shared" si="54"/>
        <v>630.38204766000001</v>
      </c>
      <c r="BL53" s="36">
        <f t="shared" si="54"/>
        <v>634.49997078000001</v>
      </c>
      <c r="BM53" s="36">
        <f t="shared" si="54"/>
        <v>644.69007547000012</v>
      </c>
      <c r="BN53" s="36">
        <f t="shared" si="54"/>
        <v>602.19244521000007</v>
      </c>
      <c r="BO53" s="36">
        <f t="shared" ref="BO53:BT53" si="55">+BO42</f>
        <v>583.36005651999994</v>
      </c>
      <c r="BP53" s="36">
        <f t="shared" si="55"/>
        <v>583.87285312000006</v>
      </c>
      <c r="BQ53" s="36">
        <f t="shared" si="55"/>
        <v>596.00055174999989</v>
      </c>
      <c r="BR53" s="36">
        <f t="shared" si="55"/>
        <v>568.86839744000008</v>
      </c>
      <c r="BS53" s="36">
        <f t="shared" si="55"/>
        <v>554.40447603000007</v>
      </c>
      <c r="BT53" s="36">
        <f t="shared" si="55"/>
        <v>581.56954114999996</v>
      </c>
      <c r="BU53" s="36">
        <f t="shared" ref="BU53:BZ53" si="56">+BU42</f>
        <v>609.62526171000002</v>
      </c>
      <c r="BV53" s="36">
        <f t="shared" si="56"/>
        <v>636.02859637999995</v>
      </c>
      <c r="BW53" s="36">
        <f t="shared" si="56"/>
        <v>628.23743329000001</v>
      </c>
      <c r="BX53" s="36">
        <f t="shared" si="56"/>
        <v>636.58365585999991</v>
      </c>
      <c r="BY53" s="36">
        <f t="shared" si="56"/>
        <v>620.1495934400001</v>
      </c>
      <c r="BZ53" s="36">
        <f t="shared" si="56"/>
        <v>595.86496870999997</v>
      </c>
      <c r="CA53" s="36">
        <f t="shared" ref="CA53:CB53" si="57">+CA42</f>
        <v>542.62149755000007</v>
      </c>
      <c r="CB53" s="36">
        <f t="shared" si="57"/>
        <v>538.61604343999988</v>
      </c>
      <c r="CC53" s="36">
        <f t="shared" ref="CC53" si="58">+CC42</f>
        <v>547.50093406999997</v>
      </c>
    </row>
    <row r="54" spans="1:81">
      <c r="A54" t="s">
        <v>150</v>
      </c>
      <c r="F54" s="36">
        <f>MAX(F34:F41)</f>
        <v>659.58230000000003</v>
      </c>
      <c r="G54" s="36">
        <f>MAX(G34:G41)</f>
        <v>613.84540000000004</v>
      </c>
      <c r="H54" s="36">
        <f>MAX(H34:H41)</f>
        <v>613.06610000000001</v>
      </c>
      <c r="I54" s="36">
        <f>MAX(I34:I41)</f>
        <v>647.01030000000003</v>
      </c>
      <c r="J54" s="36">
        <f>MAX(J34:J41)</f>
        <v>646.9194</v>
      </c>
      <c r="K54" s="36">
        <f t="shared" ref="K54:U54" si="59">MAX(K34:K41)</f>
        <v>665.4</v>
      </c>
      <c r="L54" s="36">
        <f t="shared" si="59"/>
        <v>662.53290000000004</v>
      </c>
      <c r="M54" s="36">
        <f t="shared" si="59"/>
        <v>658.86</v>
      </c>
      <c r="N54" s="36">
        <f t="shared" si="59"/>
        <v>613.69529999999997</v>
      </c>
      <c r="O54" s="36">
        <f t="shared" si="59"/>
        <v>715.33349999999996</v>
      </c>
      <c r="P54" s="36">
        <f t="shared" si="59"/>
        <v>797.38030000000003</v>
      </c>
      <c r="Q54" s="36">
        <f t="shared" si="59"/>
        <v>767.5616</v>
      </c>
      <c r="R54" s="36">
        <f t="shared" si="59"/>
        <v>703.12710000000004</v>
      </c>
      <c r="S54" s="36">
        <f t="shared" si="59"/>
        <v>608.97519999999997</v>
      </c>
      <c r="T54" s="36">
        <f t="shared" si="59"/>
        <v>691.63520000000005</v>
      </c>
      <c r="U54" s="36">
        <f t="shared" si="59"/>
        <v>561.82169999999996</v>
      </c>
      <c r="V54" s="36">
        <f t="shared" ref="V54:AO54" si="60">MAX(V34:V41)</f>
        <v>554.78030000000001</v>
      </c>
      <c r="W54" s="36">
        <f t="shared" si="60"/>
        <v>613.12699999999995</v>
      </c>
      <c r="X54" s="36">
        <f t="shared" si="60"/>
        <v>612.62419999999997</v>
      </c>
      <c r="Y54" s="36">
        <f t="shared" si="60"/>
        <v>624.21259999999995</v>
      </c>
      <c r="Z54" s="36">
        <f t="shared" si="60"/>
        <v>690.45129999999995</v>
      </c>
      <c r="AA54" s="36">
        <f t="shared" si="60"/>
        <v>766.12480000000005</v>
      </c>
      <c r="AB54" s="36">
        <f t="shared" si="60"/>
        <v>884.85699999999997</v>
      </c>
      <c r="AC54" s="36">
        <f t="shared" si="60"/>
        <v>852.22389999999996</v>
      </c>
      <c r="AD54" s="36">
        <f t="shared" si="60"/>
        <v>938.7097</v>
      </c>
      <c r="AE54" s="36">
        <f t="shared" si="60"/>
        <v>906.07140000000004</v>
      </c>
      <c r="AF54" s="36">
        <f t="shared" si="60"/>
        <v>735.35479999999995</v>
      </c>
      <c r="AG54" s="36">
        <f t="shared" si="60"/>
        <v>641.66669999999999</v>
      </c>
      <c r="AH54" s="36">
        <f t="shared" si="60"/>
        <v>641.5806</v>
      </c>
      <c r="AI54" s="36">
        <f t="shared" si="60"/>
        <v>698.43330000000003</v>
      </c>
      <c r="AJ54" s="36">
        <f t="shared" si="60"/>
        <v>727.51610000000005</v>
      </c>
      <c r="AK54" s="36">
        <f t="shared" si="60"/>
        <v>724.12900000000002</v>
      </c>
      <c r="AL54" s="36">
        <f t="shared" si="60"/>
        <v>772.31299999999999</v>
      </c>
      <c r="AM54" s="36">
        <f t="shared" si="60"/>
        <v>822.6277</v>
      </c>
      <c r="AN54" s="36">
        <f t="shared" si="60"/>
        <v>842.8</v>
      </c>
      <c r="AO54" s="36">
        <f t="shared" si="60"/>
        <v>868.54840000000002</v>
      </c>
      <c r="AP54" s="36">
        <f t="shared" ref="AP54:AV54" si="61">MAX(AP34:AP41)</f>
        <v>819.06449999999995</v>
      </c>
      <c r="AQ54" s="36">
        <f t="shared" si="61"/>
        <v>751.25</v>
      </c>
      <c r="AR54" s="36">
        <f t="shared" si="61"/>
        <v>745.12900000000002</v>
      </c>
      <c r="AS54" s="36">
        <f t="shared" si="61"/>
        <v>740.3</v>
      </c>
      <c r="AT54" s="36">
        <f t="shared" si="61"/>
        <v>709.7097</v>
      </c>
      <c r="AU54" s="36">
        <f t="shared" si="61"/>
        <v>636.86670000000004</v>
      </c>
      <c r="AV54" s="36">
        <f t="shared" si="61"/>
        <v>604.26130000000001</v>
      </c>
      <c r="AW54" s="36">
        <f t="shared" ref="AW54:BB54" si="62">MAX(AW34:AW41)</f>
        <v>642.51520000000005</v>
      </c>
      <c r="AX54" s="36">
        <f t="shared" si="62"/>
        <v>684.63170000000002</v>
      </c>
      <c r="AY54" s="36">
        <f t="shared" si="62"/>
        <v>695.27419999999995</v>
      </c>
      <c r="AZ54" s="36">
        <f t="shared" si="62"/>
        <v>690.97829999999999</v>
      </c>
      <c r="BA54" s="36">
        <f t="shared" si="62"/>
        <v>695.25450000000001</v>
      </c>
      <c r="BB54" s="36">
        <f t="shared" si="62"/>
        <v>670.12900000000002</v>
      </c>
      <c r="BC54" s="36">
        <f t="shared" ref="BC54:BH54" si="63">MAX(BC34:BC41)</f>
        <v>632.01570000000004</v>
      </c>
      <c r="BD54" s="36">
        <f t="shared" si="63"/>
        <v>652.78680000000008</v>
      </c>
      <c r="BE54" s="36">
        <f t="shared" si="63"/>
        <v>638.26300000000003</v>
      </c>
      <c r="BF54" s="36">
        <f t="shared" si="63"/>
        <v>633.8143</v>
      </c>
      <c r="BG54" s="36">
        <f t="shared" si="63"/>
        <v>633.99130000000002</v>
      </c>
      <c r="BH54" s="36">
        <f t="shared" si="63"/>
        <v>648.03770000000009</v>
      </c>
      <c r="BI54" s="36">
        <f t="shared" ref="BI54:BN54" si="64">MAX(BI34:BI41)</f>
        <v>679.1223</v>
      </c>
      <c r="BJ54" s="36">
        <f t="shared" si="64"/>
        <v>720.70630000000006</v>
      </c>
      <c r="BK54" s="36">
        <f t="shared" si="64"/>
        <v>775.06970000000001</v>
      </c>
      <c r="BL54" s="36">
        <f t="shared" si="64"/>
        <v>806.68100000000004</v>
      </c>
      <c r="BM54" s="36">
        <f t="shared" si="64"/>
        <v>814.06770000000006</v>
      </c>
      <c r="BN54" s="36">
        <f t="shared" si="64"/>
        <v>743.79970000000003</v>
      </c>
      <c r="BO54" s="36">
        <f t="shared" ref="BO54:BT54" si="65">MAX(BO34:BO41)</f>
        <v>699.40100000000007</v>
      </c>
      <c r="BP54" s="36">
        <f t="shared" si="65"/>
        <v>687.23</v>
      </c>
      <c r="BQ54" s="36">
        <f t="shared" si="65"/>
        <v>683.20500000000004</v>
      </c>
      <c r="BR54" s="36">
        <f t="shared" si="65"/>
        <v>636.88610000000006</v>
      </c>
      <c r="BS54" s="36">
        <f t="shared" si="65"/>
        <v>603.66970000000003</v>
      </c>
      <c r="BT54" s="36">
        <f t="shared" si="65"/>
        <v>654.11770000000001</v>
      </c>
      <c r="BU54" s="36">
        <f t="shared" ref="BU54:BZ54" si="66">MAX(BU34:BU41)</f>
        <v>718.91610000000003</v>
      </c>
      <c r="BV54" s="36">
        <f t="shared" si="66"/>
        <v>782.58399999999995</v>
      </c>
      <c r="BW54" s="36">
        <f t="shared" si="66"/>
        <v>784.54840000000002</v>
      </c>
      <c r="BX54" s="36">
        <f t="shared" si="66"/>
        <v>792.02250000000004</v>
      </c>
      <c r="BY54" s="36">
        <f t="shared" si="66"/>
        <v>747.00289999999995</v>
      </c>
      <c r="BZ54" s="36">
        <f t="shared" si="66"/>
        <v>706.76900000000001</v>
      </c>
      <c r="CA54" s="36">
        <f t="shared" ref="CA54:CB54" si="67">MAX(CA34:CA41)</f>
        <v>615.15639999999996</v>
      </c>
      <c r="CB54" s="36">
        <f t="shared" si="67"/>
        <v>645.16319999999996</v>
      </c>
      <c r="CC54" s="36">
        <f t="shared" ref="CC54" si="68">MAX(CC34:CC41)</f>
        <v>612.09100000000001</v>
      </c>
    </row>
    <row r="55" spans="1:81">
      <c r="A55" t="s">
        <v>151</v>
      </c>
      <c r="F55" s="36">
        <f>MIN(F34:F41)</f>
        <v>400.96230000000003</v>
      </c>
      <c r="G55" s="36">
        <f>MIN(G34:G41)</f>
        <v>354.5145</v>
      </c>
      <c r="H55" s="36">
        <f>MIN(H34:H41)</f>
        <v>394.77420000000001</v>
      </c>
      <c r="I55" s="36">
        <f>MIN(I34:I41)</f>
        <v>383.4</v>
      </c>
      <c r="J55" s="36">
        <f>MIN(J34:J41)</f>
        <v>358.7285</v>
      </c>
      <c r="K55" s="36">
        <f t="shared" ref="K55:U55" si="69">MIN(K34:K41)</f>
        <v>351.62860000000001</v>
      </c>
      <c r="L55" s="36">
        <f t="shared" si="69"/>
        <v>340.89620000000002</v>
      </c>
      <c r="M55" s="36">
        <f t="shared" si="69"/>
        <v>333.81779999999998</v>
      </c>
      <c r="N55" s="36">
        <f t="shared" si="69"/>
        <v>320.55739999999997</v>
      </c>
      <c r="O55" s="36">
        <f t="shared" si="69"/>
        <v>247.4341</v>
      </c>
      <c r="P55" s="36">
        <f t="shared" si="69"/>
        <v>255.4572</v>
      </c>
      <c r="Q55" s="36">
        <f t="shared" si="69"/>
        <v>412.95479999999998</v>
      </c>
      <c r="R55" s="36">
        <f t="shared" si="69"/>
        <v>401.08580000000001</v>
      </c>
      <c r="S55" s="36">
        <f t="shared" si="69"/>
        <v>396</v>
      </c>
      <c r="T55" s="36">
        <f t="shared" si="69"/>
        <v>414.77420000000001</v>
      </c>
      <c r="U55" s="36">
        <f t="shared" si="69"/>
        <v>401.42</v>
      </c>
      <c r="V55" s="36">
        <f t="shared" ref="V55:AO55" si="70">MIN(V34:V41)</f>
        <v>351.79770000000002</v>
      </c>
      <c r="W55" s="36">
        <f t="shared" si="70"/>
        <v>347.6</v>
      </c>
      <c r="X55" s="36">
        <f t="shared" si="70"/>
        <v>336.54840000000002</v>
      </c>
      <c r="Y55" s="36">
        <f t="shared" si="70"/>
        <v>335.25810000000001</v>
      </c>
      <c r="Z55" s="36">
        <f t="shared" si="70"/>
        <v>363.4</v>
      </c>
      <c r="AA55" s="36">
        <f t="shared" si="70"/>
        <v>317.77140000000003</v>
      </c>
      <c r="AB55" s="36">
        <f t="shared" si="70"/>
        <v>326.8503</v>
      </c>
      <c r="AC55" s="36">
        <f t="shared" si="70"/>
        <v>412.29289999999997</v>
      </c>
      <c r="AD55" s="36">
        <f t="shared" si="70"/>
        <v>414.07420000000002</v>
      </c>
      <c r="AE55" s="36">
        <f t="shared" si="70"/>
        <v>365.25</v>
      </c>
      <c r="AF55" s="36">
        <f t="shared" si="70"/>
        <v>375.84899999999999</v>
      </c>
      <c r="AG55" s="36">
        <f t="shared" si="70"/>
        <v>405.14499999999998</v>
      </c>
      <c r="AH55" s="36">
        <f t="shared" si="70"/>
        <v>342.30189999999999</v>
      </c>
      <c r="AI55" s="36">
        <f t="shared" si="70"/>
        <v>325.995</v>
      </c>
      <c r="AJ55" s="36">
        <f t="shared" si="70"/>
        <v>305.69970000000001</v>
      </c>
      <c r="AK55" s="36">
        <f t="shared" si="70"/>
        <v>373.73649999999998</v>
      </c>
      <c r="AL55" s="36">
        <f t="shared" si="70"/>
        <v>355.62169999999998</v>
      </c>
      <c r="AM55" s="36">
        <f t="shared" si="70"/>
        <v>373.47519999999997</v>
      </c>
      <c r="AN55" s="36">
        <f t="shared" si="70"/>
        <v>310.55829999999997</v>
      </c>
      <c r="AO55" s="36">
        <f t="shared" si="70"/>
        <v>414.13260000000002</v>
      </c>
      <c r="AP55" s="36">
        <f t="shared" ref="AP55:AV55" si="71">MIN(AP34:AP41)</f>
        <v>417.88479999999998</v>
      </c>
      <c r="AQ55" s="36">
        <f t="shared" si="71"/>
        <v>354.1225</v>
      </c>
      <c r="AR55" s="36">
        <f t="shared" si="71"/>
        <v>387.7765</v>
      </c>
      <c r="AS55" s="36">
        <f t="shared" si="71"/>
        <v>405.51029999999997</v>
      </c>
      <c r="AT55" s="36">
        <f t="shared" si="71"/>
        <v>377.5206</v>
      </c>
      <c r="AU55" s="36">
        <f t="shared" si="71"/>
        <v>343.19069999999999</v>
      </c>
      <c r="AV55" s="36">
        <f t="shared" si="71"/>
        <v>369.26229999999998</v>
      </c>
      <c r="AW55" s="36">
        <f t="shared" ref="AW55:BB55" si="72">MIN(AW34:AW41)</f>
        <v>373.01319999999998</v>
      </c>
      <c r="AX55" s="36">
        <f t="shared" si="72"/>
        <v>370.71</v>
      </c>
      <c r="AY55" s="36">
        <f t="shared" si="72"/>
        <v>372.55259999999998</v>
      </c>
      <c r="AZ55" s="36">
        <f t="shared" si="72"/>
        <v>357.88600000000002</v>
      </c>
      <c r="BA55" s="36">
        <f t="shared" si="72"/>
        <v>324.79000000000002</v>
      </c>
      <c r="BB55" s="36">
        <f t="shared" si="72"/>
        <v>324.79000000000002</v>
      </c>
      <c r="BC55" s="36">
        <f t="shared" ref="BC55:BH55" si="73">MIN(BC34:BC41)</f>
        <v>324.79000000000002</v>
      </c>
      <c r="BD55" s="36">
        <f t="shared" si="73"/>
        <v>324.79000000000002</v>
      </c>
      <c r="BE55" s="36">
        <f t="shared" si="73"/>
        <v>407.04770000000002</v>
      </c>
      <c r="BF55" s="36">
        <f t="shared" si="73"/>
        <v>410.51580000000001</v>
      </c>
      <c r="BG55" s="36">
        <f t="shared" si="73"/>
        <v>402.23570000000001</v>
      </c>
      <c r="BH55" s="36">
        <f t="shared" si="73"/>
        <v>404.4452</v>
      </c>
      <c r="BI55" s="36">
        <f t="shared" ref="BI55:BN55" si="74">MIN(BI34:BI41)</f>
        <v>397.75260000000003</v>
      </c>
      <c r="BJ55" s="36">
        <f t="shared" si="74"/>
        <v>392.69800000000004</v>
      </c>
      <c r="BK55" s="36">
        <f t="shared" si="74"/>
        <v>403.65160000000003</v>
      </c>
      <c r="BL55" s="36">
        <f t="shared" si="74"/>
        <v>388.0967</v>
      </c>
      <c r="BM55" s="36">
        <f t="shared" si="74"/>
        <v>402.14060000000001</v>
      </c>
      <c r="BN55" s="36">
        <f t="shared" si="74"/>
        <v>404.66320000000002</v>
      </c>
      <c r="BO55" s="36">
        <f t="shared" ref="BO55:BT55" si="75">MIN(BO34:BO41)</f>
        <v>402.78700000000003</v>
      </c>
      <c r="BP55" s="36">
        <f t="shared" si="75"/>
        <v>411.59770000000003</v>
      </c>
      <c r="BQ55" s="36">
        <f t="shared" si="75"/>
        <v>417.91370000000001</v>
      </c>
      <c r="BR55" s="36">
        <f t="shared" si="75"/>
        <v>405.5761</v>
      </c>
      <c r="BS55" s="36">
        <f t="shared" si="75"/>
        <v>404.87099999999998</v>
      </c>
      <c r="BT55" s="36">
        <f t="shared" si="75"/>
        <v>388.96769999999998</v>
      </c>
      <c r="BU55" s="36">
        <f t="shared" ref="BU55:BZ55" si="76">MIN(BU34:BU41)</f>
        <v>397.54840000000002</v>
      </c>
      <c r="BV55" s="36">
        <f t="shared" si="76"/>
        <v>398.00790000000001</v>
      </c>
      <c r="BW55" s="36">
        <f t="shared" si="76"/>
        <v>394.73660000000001</v>
      </c>
      <c r="BX55" s="36">
        <f t="shared" si="76"/>
        <v>389.97500000000002</v>
      </c>
      <c r="BY55" s="36">
        <f t="shared" si="76"/>
        <v>402.76429999999999</v>
      </c>
      <c r="BZ55" s="36">
        <f t="shared" si="76"/>
        <v>403.34030000000001</v>
      </c>
      <c r="CA55" s="36">
        <f t="shared" ref="CA55:CB55" si="77">MIN(CA34:CA41)</f>
        <v>410.6721</v>
      </c>
      <c r="CB55" s="36">
        <f t="shared" si="77"/>
        <v>408.86059999999998</v>
      </c>
      <c r="CC55" s="36">
        <f t="shared" ref="CC55" si="78">MIN(CC34:CC41)</f>
        <v>417.62900000000002</v>
      </c>
    </row>
    <row r="57" spans="1:81">
      <c r="BI57">
        <v>7</v>
      </c>
      <c r="BJ57">
        <v>8</v>
      </c>
      <c r="BK57">
        <v>9</v>
      </c>
      <c r="BL57">
        <v>10</v>
      </c>
      <c r="BM57">
        <v>11</v>
      </c>
      <c r="BN57">
        <v>12</v>
      </c>
    </row>
    <row r="58" spans="1:81">
      <c r="BG58" s="6" t="s">
        <v>10</v>
      </c>
      <c r="BI58" s="269">
        <f>AVERAGE(F9:Q9)</f>
        <v>424.96729166666665</v>
      </c>
      <c r="BJ58" s="270">
        <f>AVERAGE(R9:AC9)</f>
        <v>460.82610833333337</v>
      </c>
      <c r="BK58" s="270">
        <f>AVERAGE(AD9:AO9)</f>
        <v>467.1888166666667</v>
      </c>
      <c r="BL58" s="270">
        <f>AVERAGE(AP9:BA9)</f>
        <v>454.97216666666674</v>
      </c>
      <c r="BM58" s="270">
        <f>AVERAGE(BB9:BM9)</f>
        <v>473.24207500000006</v>
      </c>
      <c r="BN58" s="271">
        <f>AVERAGE(BN9:BY9)</f>
        <v>505.26289999999995</v>
      </c>
    </row>
    <row r="59" spans="1:81">
      <c r="BG59" s="6"/>
      <c r="BI59" s="272"/>
      <c r="BJ59" s="273"/>
      <c r="BK59" s="273"/>
      <c r="BL59" s="273"/>
      <c r="BM59" s="273"/>
      <c r="BN59" s="274"/>
    </row>
    <row r="60" spans="1:81">
      <c r="BG60" s="6" t="s">
        <v>11</v>
      </c>
      <c r="BI60" s="272">
        <f>AVERAGE(F11:Q11)</f>
        <v>391.00440000000003</v>
      </c>
      <c r="BJ60" s="273">
        <f>AVERAGE(R11:AC11)</f>
        <v>412.55795000000006</v>
      </c>
      <c r="BK60" s="273">
        <f>AVERAGE(AD11:AO11)</f>
        <v>424.08513333333332</v>
      </c>
      <c r="BL60" s="273">
        <f>AVERAGE(AP11:BA11)</f>
        <v>428.03311666666667</v>
      </c>
      <c r="BM60" s="273">
        <f>AVERAGE(BB11:BM11)</f>
        <v>472.52260833333338</v>
      </c>
      <c r="BN60" s="274">
        <f t="shared" ref="BN60:BN74" si="79">AVERAGE(BN11:BY11)</f>
        <v>512.54717499999992</v>
      </c>
    </row>
    <row r="61" spans="1:81">
      <c r="BG61" s="6" t="s">
        <v>208</v>
      </c>
      <c r="BI61" s="272"/>
      <c r="BJ61" s="273"/>
      <c r="BK61" s="273"/>
      <c r="BL61" s="273"/>
      <c r="BM61" s="273"/>
      <c r="BN61" s="274">
        <f t="shared" si="79"/>
        <v>255.17157500000005</v>
      </c>
    </row>
    <row r="62" spans="1:81">
      <c r="BG62" s="6" t="s">
        <v>12</v>
      </c>
      <c r="BI62" s="272">
        <f>AVERAGE(F13:Q13)</f>
        <v>339.68465000000003</v>
      </c>
      <c r="BJ62" s="273">
        <f>AVERAGE(R13:AC13)</f>
        <v>352.78739166666674</v>
      </c>
      <c r="BK62" s="273">
        <f>AVERAGE(AD13:AO13)</f>
        <v>359.78179166666661</v>
      </c>
      <c r="BL62" s="273">
        <f>AVERAGE(AP13:BA13)</f>
        <v>425.61138333333338</v>
      </c>
      <c r="BM62" s="273">
        <f>AVERAGE(BB13:BM13)</f>
        <v>467.75387500000005</v>
      </c>
      <c r="BN62" s="274">
        <f t="shared" si="79"/>
        <v>447.07082499999996</v>
      </c>
    </row>
    <row r="63" spans="1:81">
      <c r="BG63" s="6" t="s">
        <v>13</v>
      </c>
      <c r="BI63" s="272">
        <f>AVERAGE(F14:Q14)</f>
        <v>455.18599166666667</v>
      </c>
      <c r="BJ63" s="273">
        <f>AVERAGE(R14:AC14)</f>
        <v>504.02257500000002</v>
      </c>
      <c r="BK63" s="273">
        <f>AVERAGE(AD14:AO14)</f>
        <v>516.68846666666673</v>
      </c>
      <c r="BL63" s="273">
        <f>AVERAGE(AP14:BA14)</f>
        <v>466.33651666666668</v>
      </c>
      <c r="BM63" s="273">
        <f>AVERAGE(BB14:BM14)</f>
        <v>514.56916666666677</v>
      </c>
      <c r="BN63" s="274">
        <f t="shared" si="79"/>
        <v>511.96411666666671</v>
      </c>
    </row>
    <row r="64" spans="1:81">
      <c r="BG64" s="6" t="s">
        <v>14</v>
      </c>
      <c r="BI64" s="272">
        <f>AVERAGE(F15:Q15)</f>
        <v>540.14247499999999</v>
      </c>
      <c r="BJ64" s="273">
        <f>AVERAGE(R15:AC15)</f>
        <v>563.44776666666667</v>
      </c>
      <c r="BK64" s="273">
        <f>AVERAGE(AD15:AO15)</f>
        <v>581.80026666666674</v>
      </c>
      <c r="BL64" s="273">
        <f>AVERAGE(AP15:BA15)</f>
        <v>581.4452500000001</v>
      </c>
      <c r="BM64" s="273">
        <f>AVERAGE(BB15:BM15)</f>
        <v>610.35948333333329</v>
      </c>
      <c r="BN64" s="274">
        <f t="shared" si="79"/>
        <v>618.40434999999991</v>
      </c>
    </row>
    <row r="65" spans="59:67">
      <c r="BG65" s="6"/>
      <c r="BI65" s="272"/>
      <c r="BJ65" s="273"/>
      <c r="BK65" s="273"/>
      <c r="BL65" s="273"/>
      <c r="BM65" s="273"/>
      <c r="BN65" s="274"/>
    </row>
    <row r="66" spans="59:67">
      <c r="BG66" s="6" t="s">
        <v>15</v>
      </c>
      <c r="BI66" s="272">
        <f t="shared" ref="BI66:BI74" si="80">AVERAGE(F17:Q17)</f>
        <v>395.4681083333333</v>
      </c>
      <c r="BJ66" s="273">
        <f t="shared" ref="BJ66:BJ74" si="81">AVERAGE(R17:AC17)</f>
        <v>450.84206666666677</v>
      </c>
      <c r="BK66" s="273">
        <f t="shared" ref="BK66:BK74" si="82">AVERAGE(AD17:AO17)</f>
        <v>457.78376666666668</v>
      </c>
      <c r="BL66" s="273">
        <f t="shared" ref="BL66:BL74" si="83">AVERAGE(AP17:BA17)</f>
        <v>463.09220833333342</v>
      </c>
      <c r="BM66" s="273">
        <f t="shared" ref="BM66:BM91" si="84">AVERAGE(BB17:BM17)</f>
        <v>508.42103333333336</v>
      </c>
      <c r="BN66" s="274">
        <f t="shared" si="79"/>
        <v>540.05386666666664</v>
      </c>
    </row>
    <row r="67" spans="59:67">
      <c r="BG67" s="6" t="s">
        <v>16</v>
      </c>
      <c r="BI67" s="272">
        <f t="shared" si="80"/>
        <v>463.37079999999997</v>
      </c>
      <c r="BJ67" s="273">
        <f t="shared" si="81"/>
        <v>469.61610000000002</v>
      </c>
      <c r="BK67" s="273">
        <f t="shared" si="82"/>
        <v>501.13269166666669</v>
      </c>
      <c r="BL67" s="273">
        <f t="shared" si="83"/>
        <v>498.27473333333336</v>
      </c>
      <c r="BM67" s="273">
        <f t="shared" si="84"/>
        <v>511.61202500000013</v>
      </c>
      <c r="BN67" s="274">
        <f t="shared" si="79"/>
        <v>527.74866666666674</v>
      </c>
    </row>
    <row r="68" spans="59:67">
      <c r="BG68" s="6" t="s">
        <v>17</v>
      </c>
      <c r="BI68" s="272">
        <f t="shared" si="80"/>
        <v>317.03970000000004</v>
      </c>
      <c r="BJ68" s="273">
        <f t="shared" si="81"/>
        <v>326.64364166666672</v>
      </c>
      <c r="BK68" s="273">
        <f t="shared" si="82"/>
        <v>331.02940833333338</v>
      </c>
      <c r="BL68" s="273">
        <f t="shared" si="83"/>
        <v>355.53810000000004</v>
      </c>
      <c r="BM68" s="273">
        <f t="shared" si="84"/>
        <v>390.67382500000002</v>
      </c>
      <c r="BN68" s="274">
        <f t="shared" si="79"/>
        <v>398.17608333333334</v>
      </c>
    </row>
    <row r="69" spans="59:67">
      <c r="BG69" s="6" t="s">
        <v>4</v>
      </c>
      <c r="BI69" s="272">
        <f t="shared" si="80"/>
        <v>180.78730000000002</v>
      </c>
      <c r="BJ69" s="273">
        <f t="shared" si="81"/>
        <v>188.3693916666667</v>
      </c>
      <c r="BK69" s="273">
        <f t="shared" si="82"/>
        <v>182.85276666666664</v>
      </c>
      <c r="BL69" s="273">
        <f t="shared" si="83"/>
        <v>190.08519999999999</v>
      </c>
      <c r="BM69" s="273">
        <f t="shared" si="84"/>
        <v>234.69918333333337</v>
      </c>
      <c r="BN69" s="274">
        <f t="shared" si="79"/>
        <v>234.31903333333332</v>
      </c>
    </row>
    <row r="70" spans="59:67">
      <c r="BG70" s="6" t="s">
        <v>18</v>
      </c>
      <c r="BI70" s="272">
        <f t="shared" si="80"/>
        <v>346.9697833333334</v>
      </c>
      <c r="BJ70" s="273">
        <f t="shared" si="81"/>
        <v>349.33187500000003</v>
      </c>
      <c r="BK70" s="273">
        <f t="shared" si="82"/>
        <v>312.37697500000002</v>
      </c>
      <c r="BL70" s="273">
        <f t="shared" si="83"/>
        <v>364.03430000000003</v>
      </c>
      <c r="BM70" s="273">
        <f t="shared" si="84"/>
        <v>404.38684166666667</v>
      </c>
      <c r="BN70" s="274">
        <f t="shared" si="79"/>
        <v>448.89133333333331</v>
      </c>
    </row>
    <row r="71" spans="59:67">
      <c r="BG71" s="23" t="s">
        <v>5</v>
      </c>
      <c r="BI71" s="272">
        <f t="shared" si="80"/>
        <v>345.97318333333334</v>
      </c>
      <c r="BJ71" s="273">
        <f t="shared" si="81"/>
        <v>373.87595833333336</v>
      </c>
      <c r="BK71" s="273">
        <f t="shared" si="82"/>
        <v>404.15544166666672</v>
      </c>
      <c r="BL71" s="273">
        <f t="shared" si="83"/>
        <v>455.65392500000002</v>
      </c>
      <c r="BM71" s="273">
        <f t="shared" si="84"/>
        <v>498.52828333333338</v>
      </c>
      <c r="BN71" s="274">
        <f t="shared" si="79"/>
        <v>507.08718333333337</v>
      </c>
    </row>
    <row r="72" spans="59:67">
      <c r="BG72" s="23" t="s">
        <v>6</v>
      </c>
      <c r="BI72" s="272">
        <f t="shared" si="80"/>
        <v>331.31541666666664</v>
      </c>
      <c r="BJ72" s="273">
        <f t="shared" si="81"/>
        <v>344.75869166666666</v>
      </c>
      <c r="BK72" s="273">
        <f t="shared" si="82"/>
        <v>362.00254166666673</v>
      </c>
      <c r="BL72" s="273">
        <f t="shared" si="83"/>
        <v>421.56765833333333</v>
      </c>
      <c r="BM72" s="273">
        <f t="shared" si="84"/>
        <v>465.27996666666667</v>
      </c>
      <c r="BN72" s="274">
        <f t="shared" si="79"/>
        <v>438.67090000000002</v>
      </c>
    </row>
    <row r="73" spans="59:67">
      <c r="BG73" s="6" t="s">
        <v>19</v>
      </c>
      <c r="BI73" s="272">
        <f t="shared" si="80"/>
        <v>344.92807500000004</v>
      </c>
      <c r="BJ73" s="273">
        <f t="shared" si="81"/>
        <v>371.79990833333324</v>
      </c>
      <c r="BK73" s="273">
        <f t="shared" si="82"/>
        <v>401.14994166666673</v>
      </c>
      <c r="BL73" s="273">
        <f t="shared" si="83"/>
        <v>453.22356666666661</v>
      </c>
      <c r="BM73" s="273">
        <f t="shared" si="84"/>
        <v>496.15769166666661</v>
      </c>
      <c r="BN73" s="326">
        <f t="shared" si="79"/>
        <v>502.20910000000009</v>
      </c>
    </row>
    <row r="74" spans="59:67">
      <c r="BG74" s="52" t="s">
        <v>1</v>
      </c>
      <c r="BI74" s="275">
        <f t="shared" si="80"/>
        <v>393.9330661759995</v>
      </c>
      <c r="BJ74" s="276">
        <f t="shared" si="81"/>
        <v>391.87344838750005</v>
      </c>
      <c r="BK74" s="276">
        <f t="shared" si="82"/>
        <v>409.53976264166664</v>
      </c>
      <c r="BL74" s="276">
        <f t="shared" si="83"/>
        <v>436.3025290966666</v>
      </c>
      <c r="BM74" s="277">
        <f t="shared" si="84"/>
        <v>493.15132466499995</v>
      </c>
      <c r="BN74" s="277">
        <f t="shared" si="79"/>
        <v>499.62402785416657</v>
      </c>
    </row>
    <row r="75" spans="59:67">
      <c r="BG75" s="14"/>
      <c r="BH75" s="34"/>
      <c r="BI75" s="278"/>
      <c r="BJ75" s="279"/>
      <c r="BK75" s="279"/>
      <c r="BL75" s="279"/>
      <c r="BM75" s="279"/>
      <c r="BN75" s="325"/>
      <c r="BO75" s="34"/>
    </row>
    <row r="76" spans="59:67">
      <c r="BG76" s="14"/>
      <c r="BI76" s="272"/>
      <c r="BJ76" s="273"/>
      <c r="BK76" s="273"/>
      <c r="BL76" s="273"/>
      <c r="BM76" s="273"/>
      <c r="BN76" s="274"/>
    </row>
    <row r="77" spans="59:67">
      <c r="BG77" s="14"/>
      <c r="BI77" s="272"/>
      <c r="BJ77" s="273"/>
      <c r="BK77" s="273"/>
      <c r="BL77" s="273"/>
      <c r="BM77" s="273"/>
      <c r="BN77" s="274"/>
    </row>
    <row r="78" spans="59:67">
      <c r="BI78" s="272"/>
      <c r="BJ78" s="273"/>
      <c r="BK78" s="273"/>
      <c r="BL78" s="273"/>
      <c r="BM78" s="273"/>
      <c r="BN78" s="274"/>
    </row>
    <row r="79" spans="59:67">
      <c r="BI79" s="272"/>
      <c r="BJ79" s="273"/>
      <c r="BK79" s="273"/>
      <c r="BL79" s="273"/>
      <c r="BM79" s="273"/>
      <c r="BN79" s="274"/>
    </row>
    <row r="80" spans="59:67">
      <c r="BI80" s="272"/>
      <c r="BJ80" s="273"/>
      <c r="BK80" s="273"/>
      <c r="BL80" s="273"/>
      <c r="BM80" s="273"/>
      <c r="BN80" s="274"/>
    </row>
    <row r="81" spans="17:66">
      <c r="BI81" s="272"/>
      <c r="BJ81" s="273"/>
      <c r="BK81" s="273"/>
      <c r="BL81" s="273"/>
      <c r="BM81" s="273"/>
      <c r="BN81" s="274"/>
    </row>
    <row r="82" spans="17:66">
      <c r="BG82" s="218" t="s">
        <v>209</v>
      </c>
      <c r="BI82" s="272"/>
      <c r="BJ82" s="273"/>
      <c r="BK82" s="273"/>
      <c r="BL82" s="273">
        <f t="shared" ref="BL82:BL91" si="85">AVERAGE(AP33:BA33)</f>
        <v>540.16770000000008</v>
      </c>
      <c r="BM82" s="273">
        <f>AVERAGE(BB33:BM33)</f>
        <v>539.68458333333342</v>
      </c>
      <c r="BN82" s="274">
        <f>AVERAGE(BN33:BY33)</f>
        <v>558.04748333333328</v>
      </c>
    </row>
    <row r="83" spans="17:66">
      <c r="BG83" s="6" t="s">
        <v>20</v>
      </c>
      <c r="BI83" s="272">
        <f t="shared" ref="BI83:BI91" si="86">AVERAGE(F34:Q34)</f>
        <v>521.03854999999999</v>
      </c>
      <c r="BJ83" s="273">
        <f t="shared" ref="BJ83:BJ91" si="87">AVERAGE(R34:AC34)</f>
        <v>514.7910916666666</v>
      </c>
      <c r="BK83" s="273">
        <f t="shared" ref="BK83:BK91" si="88">AVERAGE(AD34:AO34)</f>
        <v>540.62300833333336</v>
      </c>
      <c r="BL83" s="273">
        <f t="shared" si="85"/>
        <v>543.89871666666659</v>
      </c>
      <c r="BM83" s="273">
        <f t="shared" si="84"/>
        <v>554.55783333333341</v>
      </c>
      <c r="BN83" s="274">
        <f t="shared" ref="BN83:BN91" si="89">AVERAGE(BN34:BY34)</f>
        <v>521.73904166666659</v>
      </c>
    </row>
    <row r="84" spans="17:66">
      <c r="BG84" s="6" t="s">
        <v>13</v>
      </c>
      <c r="BI84" s="272">
        <f t="shared" si="86"/>
        <v>606.32127500000001</v>
      </c>
      <c r="BJ84" s="273">
        <f t="shared" si="87"/>
        <v>657.82179999999994</v>
      </c>
      <c r="BK84" s="273">
        <f t="shared" si="88"/>
        <v>702.79219999999998</v>
      </c>
      <c r="BL84" s="273">
        <f t="shared" si="85"/>
        <v>645.6384916666666</v>
      </c>
      <c r="BM84" s="273">
        <f t="shared" si="84"/>
        <v>690.52587499999993</v>
      </c>
      <c r="BN84" s="274">
        <f t="shared" si="89"/>
        <v>711.04264166666655</v>
      </c>
    </row>
    <row r="85" spans="17:66">
      <c r="BG85" s="6" t="s">
        <v>21</v>
      </c>
      <c r="BI85" s="272">
        <f t="shared" si="86"/>
        <v>655.41374999999994</v>
      </c>
      <c r="BJ85" s="273">
        <f t="shared" si="87"/>
        <v>628.60751666666658</v>
      </c>
      <c r="BK85" s="273">
        <f t="shared" si="88"/>
        <v>612.51205833333336</v>
      </c>
      <c r="BL85" s="273">
        <f t="shared" si="85"/>
        <v>525.22993333333329</v>
      </c>
      <c r="BM85" s="273">
        <f t="shared" si="84"/>
        <v>515.23070833333338</v>
      </c>
      <c r="BN85" s="274">
        <f t="shared" si="89"/>
        <v>605.39530000000002</v>
      </c>
    </row>
    <row r="86" spans="17:66">
      <c r="BG86" s="6" t="s">
        <v>22</v>
      </c>
      <c r="BI86" s="272">
        <f t="shared" si="86"/>
        <v>517.05731666666668</v>
      </c>
      <c r="BJ86" s="273">
        <f t="shared" si="87"/>
        <v>539.34370833333344</v>
      </c>
      <c r="BK86" s="273">
        <f t="shared" si="88"/>
        <v>770.99419999999998</v>
      </c>
      <c r="BL86" s="273">
        <f t="shared" si="85"/>
        <v>681.72728333333328</v>
      </c>
      <c r="BM86" s="273">
        <f t="shared" si="84"/>
        <v>552.14600000000007</v>
      </c>
      <c r="BN86" s="274">
        <f t="shared" si="89"/>
        <v>504.69154999999995</v>
      </c>
    </row>
    <row r="87" spans="17:66">
      <c r="BG87" s="6" t="s">
        <v>23</v>
      </c>
      <c r="BI87" s="272">
        <f t="shared" si="86"/>
        <v>521.70085833333326</v>
      </c>
      <c r="BJ87" s="273">
        <f t="shared" si="87"/>
        <v>520.5678333333334</v>
      </c>
      <c r="BK87" s="273">
        <f t="shared" si="88"/>
        <v>539.30030833333342</v>
      </c>
      <c r="BL87" s="273">
        <f t="shared" si="85"/>
        <v>558.03903333333335</v>
      </c>
      <c r="BM87" s="273">
        <f t="shared" si="84"/>
        <v>632.80434166666669</v>
      </c>
      <c r="BN87" s="274">
        <f t="shared" si="89"/>
        <v>632.04155000000003</v>
      </c>
    </row>
    <row r="88" spans="17:66">
      <c r="BG88" s="6" t="s">
        <v>24</v>
      </c>
      <c r="BI88" s="272">
        <f t="shared" si="86"/>
        <v>383.67615833333338</v>
      </c>
      <c r="BJ88" s="273">
        <f t="shared" si="87"/>
        <v>396.86529166666668</v>
      </c>
      <c r="BK88" s="273">
        <f t="shared" si="88"/>
        <v>434.48043333333334</v>
      </c>
      <c r="BL88" s="273">
        <f t="shared" si="85"/>
        <v>423.75268333333332</v>
      </c>
      <c r="BM88" s="273">
        <f t="shared" si="84"/>
        <v>441.11831666666666</v>
      </c>
      <c r="BN88" s="274">
        <f t="shared" si="89"/>
        <v>437.18916666666672</v>
      </c>
    </row>
    <row r="89" spans="17:66">
      <c r="BG89" s="6" t="s">
        <v>7</v>
      </c>
      <c r="BI89" s="272">
        <f t="shared" si="86"/>
        <v>413.69810833333332</v>
      </c>
      <c r="BJ89" s="273">
        <f t="shared" si="87"/>
        <v>421.64760000000007</v>
      </c>
      <c r="BK89" s="273">
        <f t="shared" si="88"/>
        <v>414.38547500000004</v>
      </c>
      <c r="BL89" s="273">
        <f t="shared" si="85"/>
        <v>407.54433333333333</v>
      </c>
      <c r="BM89" s="273">
        <f t="shared" si="84"/>
        <v>403.67950000000002</v>
      </c>
      <c r="BN89" s="274">
        <f t="shared" si="89"/>
        <v>404.17577499999999</v>
      </c>
    </row>
    <row r="90" spans="17:66">
      <c r="BG90" s="6" t="s">
        <v>8</v>
      </c>
      <c r="BI90" s="272">
        <f t="shared" si="86"/>
        <v>362.88008333333329</v>
      </c>
      <c r="BJ90" s="273">
        <f t="shared" si="87"/>
        <v>430.67965000000004</v>
      </c>
      <c r="BK90" s="273">
        <f t="shared" si="88"/>
        <v>379.26516666666663</v>
      </c>
      <c r="BL90" s="273">
        <f t="shared" si="85"/>
        <v>377.65625</v>
      </c>
      <c r="BM90" s="273">
        <f t="shared" si="84"/>
        <v>432.98709166666663</v>
      </c>
      <c r="BN90" s="326">
        <f t="shared" si="89"/>
        <v>509.23312499999997</v>
      </c>
    </row>
    <row r="91" spans="17:66">
      <c r="BG91" s="52" t="s">
        <v>3</v>
      </c>
      <c r="BI91" s="275">
        <f t="shared" si="86"/>
        <v>586.30806420166664</v>
      </c>
      <c r="BJ91" s="276">
        <f t="shared" si="87"/>
        <v>607.32584688000009</v>
      </c>
      <c r="BK91" s="276">
        <f t="shared" si="88"/>
        <v>637.26120295333328</v>
      </c>
      <c r="BL91" s="276">
        <f t="shared" si="85"/>
        <v>590.03333640333324</v>
      </c>
      <c r="BM91" s="277">
        <f t="shared" si="84"/>
        <v>585.92602567000006</v>
      </c>
      <c r="BN91" s="277">
        <f t="shared" si="89"/>
        <v>600.07440515833321</v>
      </c>
    </row>
    <row r="92" spans="17:66">
      <c r="Q92" s="40"/>
      <c r="AC92" s="40"/>
      <c r="AO92" s="40"/>
      <c r="BA92" s="40"/>
    </row>
    <row r="93" spans="17:66">
      <c r="Q93" s="40"/>
      <c r="AC93" s="40"/>
      <c r="AO93" s="40"/>
      <c r="BA93" s="40"/>
    </row>
    <row r="94" spans="17:66">
      <c r="Q94" s="40"/>
    </row>
    <row r="95" spans="17:66">
      <c r="Q95" s="40"/>
    </row>
  </sheetData>
  <mergeCells count="2">
    <mergeCell ref="A2:H2"/>
    <mergeCell ref="CE2:CH2"/>
  </mergeCells>
  <phoneticPr fontId="13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U53"/>
  <sheetViews>
    <sheetView topLeftCell="A31" workbookViewId="0"/>
  </sheetViews>
  <sheetFormatPr defaultRowHeight="12.75"/>
  <sheetData>
    <row r="2" spans="1:14" ht="15">
      <c r="A2" s="420" t="s">
        <v>169</v>
      </c>
      <c r="B2" s="421"/>
      <c r="C2" s="421"/>
      <c r="D2" s="421"/>
      <c r="E2" s="421"/>
      <c r="F2" s="421"/>
      <c r="G2" s="421"/>
    </row>
    <row r="4" spans="1:14">
      <c r="B4" s="1"/>
      <c r="C4" s="132"/>
      <c r="D4" s="132"/>
    </row>
    <row r="5" spans="1:14" ht="23.25">
      <c r="A5" s="96" t="s">
        <v>0</v>
      </c>
      <c r="B5" s="66"/>
      <c r="C5" s="66"/>
      <c r="D5" s="308"/>
      <c r="E5" s="66"/>
      <c r="F5" s="97"/>
      <c r="G5" s="97"/>
      <c r="N5" s="125"/>
    </row>
    <row r="6" spans="1:14">
      <c r="E6" s="35"/>
      <c r="N6" s="125"/>
    </row>
    <row r="7" spans="1:14" ht="22.5">
      <c r="A7" s="4"/>
      <c r="B7" s="4"/>
      <c r="C7" s="4">
        <v>2011</v>
      </c>
      <c r="D7" s="4">
        <v>2012</v>
      </c>
      <c r="E7" s="105">
        <v>2004</v>
      </c>
      <c r="F7" s="105">
        <v>2005</v>
      </c>
      <c r="G7" s="105">
        <v>2006</v>
      </c>
      <c r="H7" s="105">
        <v>2007</v>
      </c>
      <c r="I7" s="105">
        <v>2008</v>
      </c>
      <c r="J7" s="105">
        <v>2009</v>
      </c>
      <c r="K7" s="105">
        <v>2010</v>
      </c>
      <c r="L7" s="105">
        <v>2011</v>
      </c>
      <c r="M7" s="105">
        <v>2012</v>
      </c>
      <c r="N7" s="213" t="s">
        <v>224</v>
      </c>
    </row>
    <row r="8" spans="1:14" ht="22.5">
      <c r="A8" s="4"/>
      <c r="B8" s="1" t="s">
        <v>9</v>
      </c>
      <c r="C8" s="1" t="s">
        <v>9</v>
      </c>
      <c r="D8" s="1" t="s">
        <v>9</v>
      </c>
      <c r="E8" s="100"/>
      <c r="F8" s="100"/>
      <c r="G8" s="100"/>
      <c r="H8" s="100"/>
      <c r="I8" s="100"/>
      <c r="J8" s="100"/>
      <c r="K8" s="100"/>
      <c r="L8" s="100"/>
      <c r="M8" s="122"/>
      <c r="N8" s="122"/>
    </row>
    <row r="9" spans="1:14">
      <c r="A9" s="6" t="s">
        <v>10</v>
      </c>
      <c r="B9" s="7">
        <v>0.26</v>
      </c>
      <c r="C9" s="7">
        <v>0.53</v>
      </c>
      <c r="D9" s="7">
        <v>0.53</v>
      </c>
      <c r="E9" s="8"/>
      <c r="F9" s="8"/>
      <c r="G9" s="8">
        <v>349.93</v>
      </c>
      <c r="H9" s="8">
        <v>424.96729166666705</v>
      </c>
      <c r="I9" s="8">
        <v>460.82610833333302</v>
      </c>
      <c r="J9" s="8">
        <v>464.82980000000003</v>
      </c>
      <c r="K9" s="8">
        <v>454.46668333333332</v>
      </c>
      <c r="L9" s="8">
        <v>474.43970833333333</v>
      </c>
      <c r="M9" s="8">
        <v>510.75703636363636</v>
      </c>
      <c r="N9" s="212">
        <f>+(M9/L9)-1</f>
        <v>7.6547825555923099E-2</v>
      </c>
    </row>
    <row r="10" spans="1:14">
      <c r="A10" s="6" t="s">
        <v>11</v>
      </c>
      <c r="B10" s="7">
        <v>5.79</v>
      </c>
      <c r="C10" s="231">
        <v>6.68</v>
      </c>
      <c r="D10" s="7">
        <v>6.67</v>
      </c>
      <c r="E10" s="8">
        <v>371.49000769230804</v>
      </c>
      <c r="F10" s="8">
        <v>383.7346</v>
      </c>
      <c r="G10" s="8">
        <v>407.72964545454499</v>
      </c>
      <c r="H10" s="8">
        <v>391.00440000000003</v>
      </c>
      <c r="I10" s="8">
        <v>412.55795000000001</v>
      </c>
      <c r="J10" s="8">
        <v>424.12868461538505</v>
      </c>
      <c r="K10" s="8">
        <v>428.61840833333332</v>
      </c>
      <c r="L10" s="8">
        <v>478.94825833333334</v>
      </c>
      <c r="M10" s="8">
        <v>512.88940909090911</v>
      </c>
      <c r="N10" s="212">
        <f t="shared" ref="N10:N23" si="0">+(M10/L10)-1</f>
        <v>7.0866007271194187E-2</v>
      </c>
    </row>
    <row r="11" spans="1:14">
      <c r="A11" s="6" t="s">
        <v>208</v>
      </c>
      <c r="B11" s="7"/>
      <c r="C11" s="231"/>
      <c r="D11" s="7">
        <v>0.12</v>
      </c>
      <c r="E11" s="84"/>
      <c r="F11" s="84"/>
      <c r="G11" s="84"/>
      <c r="H11" s="84"/>
      <c r="I11" s="84"/>
      <c r="J11" s="84"/>
      <c r="K11" s="84"/>
      <c r="L11" s="84">
        <v>242.36115000000001</v>
      </c>
      <c r="M11" s="8">
        <v>255.07423636363637</v>
      </c>
      <c r="N11" s="212">
        <f t="shared" si="0"/>
        <v>5.2455133026214629E-2</v>
      </c>
    </row>
    <row r="12" spans="1:14">
      <c r="A12" s="6" t="s">
        <v>12</v>
      </c>
      <c r="B12" s="7">
        <v>9.3800000000000008</v>
      </c>
      <c r="C12" s="231">
        <v>8.43</v>
      </c>
      <c r="D12" s="7">
        <v>8.42</v>
      </c>
      <c r="E12" s="8">
        <v>353.95912307692305</v>
      </c>
      <c r="F12" s="8">
        <v>327.88880833333303</v>
      </c>
      <c r="G12" s="8">
        <v>334.67448181818202</v>
      </c>
      <c r="H12" s="8">
        <v>339.68464999999998</v>
      </c>
      <c r="I12" s="8">
        <v>352.78739166666702</v>
      </c>
      <c r="J12" s="8">
        <v>363.8417</v>
      </c>
      <c r="K12" s="8">
        <v>428.16104166666668</v>
      </c>
      <c r="L12" s="8">
        <v>471.02870833333333</v>
      </c>
      <c r="M12" s="8">
        <v>443.85369090909091</v>
      </c>
      <c r="N12" s="212">
        <f t="shared" si="0"/>
        <v>-5.7692911161184357E-2</v>
      </c>
    </row>
    <row r="13" spans="1:14">
      <c r="A13" s="6" t="s">
        <v>13</v>
      </c>
      <c r="B13" s="7">
        <v>7.56</v>
      </c>
      <c r="C13" s="231">
        <v>4.6500000000000004</v>
      </c>
      <c r="D13" s="7">
        <v>4.6399999999999997</v>
      </c>
      <c r="E13" s="8">
        <v>410.89942307692303</v>
      </c>
      <c r="F13" s="8">
        <v>480.00325833333306</v>
      </c>
      <c r="G13" s="8">
        <v>472.46381818181806</v>
      </c>
      <c r="H13" s="8">
        <v>455.18599166666701</v>
      </c>
      <c r="I13" s="8">
        <v>504.02257500000002</v>
      </c>
      <c r="J13" s="8">
        <v>515.71131538461509</v>
      </c>
      <c r="K13" s="8">
        <v>464.08156666666667</v>
      </c>
      <c r="L13" s="8">
        <v>517.74185833333331</v>
      </c>
      <c r="M13" s="8">
        <v>511.6882727272727</v>
      </c>
      <c r="N13" s="212">
        <f t="shared" si="0"/>
        <v>-1.1692285467409858E-2</v>
      </c>
    </row>
    <row r="14" spans="1:14">
      <c r="A14" s="6" t="s">
        <v>14</v>
      </c>
      <c r="B14" s="7">
        <v>16.2</v>
      </c>
      <c r="C14" s="231">
        <v>17.91</v>
      </c>
      <c r="D14" s="7">
        <v>17.89</v>
      </c>
      <c r="E14" s="8">
        <v>487.03006923076902</v>
      </c>
      <c r="F14" s="8">
        <v>486.23740833333306</v>
      </c>
      <c r="G14" s="8">
        <v>540.26576363636411</v>
      </c>
      <c r="H14" s="8">
        <v>540.14247499999999</v>
      </c>
      <c r="I14" s="8">
        <v>563.44776666666712</v>
      </c>
      <c r="J14" s="8">
        <v>584.14069230769201</v>
      </c>
      <c r="K14" s="8">
        <v>580.22213333333332</v>
      </c>
      <c r="L14" s="8">
        <v>613.82453333333331</v>
      </c>
      <c r="M14" s="8">
        <v>616.52029090909093</v>
      </c>
      <c r="N14" s="212">
        <f t="shared" si="0"/>
        <v>4.3917397063268915E-3</v>
      </c>
    </row>
    <row r="15" spans="1:14">
      <c r="A15" s="6" t="s">
        <v>15</v>
      </c>
      <c r="B15" s="7">
        <v>2.14</v>
      </c>
      <c r="C15" s="7">
        <v>2.3199999999999998</v>
      </c>
      <c r="D15" s="7">
        <v>2.3199999999999998</v>
      </c>
      <c r="E15" s="8">
        <v>406.40843846153803</v>
      </c>
      <c r="F15" s="8">
        <v>413.85401666666706</v>
      </c>
      <c r="G15" s="8">
        <v>403.65487272727307</v>
      </c>
      <c r="H15" s="8">
        <v>395.46810833333302</v>
      </c>
      <c r="I15" s="8">
        <v>450.84206666666705</v>
      </c>
      <c r="J15" s="8">
        <v>457.87580769230806</v>
      </c>
      <c r="K15" s="8">
        <v>462.22339166666666</v>
      </c>
      <c r="L15" s="8">
        <v>511.62778333333335</v>
      </c>
      <c r="M15" s="8">
        <v>544.87371818181816</v>
      </c>
      <c r="N15" s="212">
        <f t="shared" si="0"/>
        <v>6.4980706543890987E-2</v>
      </c>
    </row>
    <row r="16" spans="1:14">
      <c r="A16" s="6" t="s">
        <v>16</v>
      </c>
      <c r="B16" s="7">
        <v>0.86</v>
      </c>
      <c r="C16" s="7">
        <v>1.28</v>
      </c>
      <c r="D16" s="7">
        <v>1.28</v>
      </c>
      <c r="E16" s="8">
        <v>451.85520000000002</v>
      </c>
      <c r="F16" s="8">
        <v>453.63699166666703</v>
      </c>
      <c r="G16" s="8">
        <v>465.00920000000002</v>
      </c>
      <c r="H16" s="8">
        <v>463.37080000000003</v>
      </c>
      <c r="I16" s="8">
        <v>469.61610000000002</v>
      </c>
      <c r="J16" s="8">
        <v>501.31355384615404</v>
      </c>
      <c r="K16" s="8">
        <v>498.86881666666665</v>
      </c>
      <c r="L16" s="8">
        <v>512.61471666666671</v>
      </c>
      <c r="M16" s="8">
        <v>528.21261818181813</v>
      </c>
      <c r="N16" s="212">
        <f t="shared" si="0"/>
        <v>3.0428118834703977E-2</v>
      </c>
    </row>
    <row r="17" spans="1:14">
      <c r="A17" s="6" t="s">
        <v>17</v>
      </c>
      <c r="B17" s="7">
        <v>0.14000000000000001</v>
      </c>
      <c r="C17" s="7">
        <v>0.17</v>
      </c>
      <c r="D17" s="7">
        <v>0.17</v>
      </c>
      <c r="E17" s="107">
        <v>322.37135555555602</v>
      </c>
      <c r="F17" s="8">
        <v>343.09474999999998</v>
      </c>
      <c r="G17" s="107">
        <v>329.52037272727307</v>
      </c>
      <c r="H17" s="8">
        <v>317.03970000000004</v>
      </c>
      <c r="I17" s="8">
        <v>326.64364166666701</v>
      </c>
      <c r="J17" s="8">
        <v>338.05662307692302</v>
      </c>
      <c r="K17" s="8">
        <v>355.48082499999998</v>
      </c>
      <c r="L17" s="8">
        <v>390.84648333333331</v>
      </c>
      <c r="M17" s="8">
        <v>395.84956363636365</v>
      </c>
      <c r="N17" s="212">
        <f t="shared" si="0"/>
        <v>1.2800627654012908E-2</v>
      </c>
    </row>
    <row r="18" spans="1:14">
      <c r="A18" s="6" t="s">
        <v>4</v>
      </c>
      <c r="B18" s="7">
        <v>13.15</v>
      </c>
      <c r="C18" s="7">
        <v>7.52</v>
      </c>
      <c r="D18" s="7">
        <v>7.51</v>
      </c>
      <c r="E18" s="8"/>
      <c r="F18" s="8"/>
      <c r="G18" s="8"/>
      <c r="H18" s="107">
        <v>180.78730000000002</v>
      </c>
      <c r="I18" s="107">
        <v>188.36939166666701</v>
      </c>
      <c r="J18" s="107">
        <v>181.766823076923</v>
      </c>
      <c r="K18" s="107">
        <v>191.21928333333332</v>
      </c>
      <c r="L18" s="107">
        <v>239.23043333333334</v>
      </c>
      <c r="M18" s="107">
        <v>234.10080909090908</v>
      </c>
      <c r="N18" s="212">
        <f t="shared" si="0"/>
        <v>-2.1442189319102467E-2</v>
      </c>
    </row>
    <row r="19" spans="1:14">
      <c r="A19" s="6" t="s">
        <v>18</v>
      </c>
      <c r="B19" s="7">
        <v>0.56000000000000005</v>
      </c>
      <c r="C19" s="7">
        <v>0.94</v>
      </c>
      <c r="D19" s="7">
        <v>0.94</v>
      </c>
      <c r="E19" s="8">
        <v>326.27399230769203</v>
      </c>
      <c r="F19" s="8">
        <v>329.57852500000001</v>
      </c>
      <c r="G19" s="8">
        <v>342.66136363636406</v>
      </c>
      <c r="H19" s="8">
        <v>346.969783333333</v>
      </c>
      <c r="I19" s="8">
        <v>349.33187499999997</v>
      </c>
      <c r="J19" s="8">
        <v>310.22527692307705</v>
      </c>
      <c r="K19" s="8">
        <v>371.01350833333333</v>
      </c>
      <c r="L19" s="8">
        <v>406.88270833333331</v>
      </c>
      <c r="M19" s="8">
        <v>453.50819999999999</v>
      </c>
      <c r="N19" s="212">
        <f t="shared" si="0"/>
        <v>0.1145919713758623</v>
      </c>
    </row>
    <row r="20" spans="1:14">
      <c r="A20" s="23" t="s">
        <v>5</v>
      </c>
      <c r="B20" s="22">
        <v>92.87</v>
      </c>
      <c r="C20" s="22">
        <v>92.87</v>
      </c>
      <c r="D20" s="22">
        <v>92.87</v>
      </c>
      <c r="E20" s="8">
        <v>385.31414615384597</v>
      </c>
      <c r="F20" s="8">
        <v>364.62282499999998</v>
      </c>
      <c r="G20" s="8">
        <v>382.50686363636402</v>
      </c>
      <c r="H20" s="8">
        <v>345.97318333333305</v>
      </c>
      <c r="I20" s="8">
        <v>373.87595833333302</v>
      </c>
      <c r="J20" s="8">
        <v>409.68916153846203</v>
      </c>
      <c r="K20" s="8">
        <v>454.73045000000002</v>
      </c>
      <c r="L20" s="8">
        <v>504.24013333333335</v>
      </c>
      <c r="M20" s="8">
        <v>504.68108181818184</v>
      </c>
      <c r="N20" s="212">
        <f t="shared" si="0"/>
        <v>8.7448113646471093E-4</v>
      </c>
    </row>
    <row r="21" spans="1:14">
      <c r="A21" s="23" t="s">
        <v>6</v>
      </c>
      <c r="B21" s="22">
        <v>7.13</v>
      </c>
      <c r="C21" s="22">
        <v>7.13</v>
      </c>
      <c r="D21" s="22">
        <v>7.13</v>
      </c>
      <c r="E21" s="8">
        <v>343.27100000000002</v>
      </c>
      <c r="F21" s="107">
        <v>323.77240833333303</v>
      </c>
      <c r="G21" s="8">
        <v>345.49115454545506</v>
      </c>
      <c r="H21" s="8">
        <v>331.31541666666703</v>
      </c>
      <c r="I21" s="8">
        <v>344.758691666667</v>
      </c>
      <c r="J21" s="8">
        <v>366.56293076923106</v>
      </c>
      <c r="K21" s="8">
        <v>422.54714999999999</v>
      </c>
      <c r="L21" s="8">
        <v>469.00258333333335</v>
      </c>
      <c r="M21" s="8">
        <v>435.12162727272727</v>
      </c>
      <c r="N21" s="212">
        <f t="shared" si="0"/>
        <v>-7.2240446565996708E-2</v>
      </c>
    </row>
    <row r="22" spans="1:14">
      <c r="A22" s="6" t="s">
        <v>19</v>
      </c>
      <c r="B22" s="7">
        <v>43.96</v>
      </c>
      <c r="C22" s="7">
        <v>49.57</v>
      </c>
      <c r="D22" s="7">
        <v>49.51</v>
      </c>
      <c r="E22" s="8">
        <v>382.31680769230803</v>
      </c>
      <c r="F22" s="8">
        <v>361.71045833333301</v>
      </c>
      <c r="G22" s="8">
        <v>379.86763636363605</v>
      </c>
      <c r="H22" s="8">
        <v>344.92807499999998</v>
      </c>
      <c r="I22" s="8">
        <v>371.79990833333306</v>
      </c>
      <c r="J22" s="8">
        <v>406.61426923076903</v>
      </c>
      <c r="K22" s="8">
        <v>452.43576666666667</v>
      </c>
      <c r="L22" s="8">
        <v>501.72770833333334</v>
      </c>
      <c r="M22" s="8">
        <v>499.7214909090909</v>
      </c>
      <c r="N22" s="212">
        <f t="shared" si="0"/>
        <v>-3.998617957351458E-3</v>
      </c>
    </row>
    <row r="23" spans="1:14">
      <c r="A23" s="16" t="s">
        <v>1</v>
      </c>
      <c r="B23" s="17">
        <f>SUM(B9:B22)-B20-B21</f>
        <v>100</v>
      </c>
      <c r="C23" s="226">
        <f>SUM(C9:C22)-C20-C21</f>
        <v>100</v>
      </c>
      <c r="D23" s="17">
        <f>SUM(D9:D22)-D20-D21</f>
        <v>100</v>
      </c>
      <c r="E23" s="12">
        <f>+(E10*$B$10+E12*$B$12+E13*$B$13+E14*$B$14+E15*$B$15+E16*$B$16+E17*$B$17+E19*$B$19+E22*$B$22)/(86.85-$B$9)</f>
        <v>401.43379490624369</v>
      </c>
      <c r="F23" s="12">
        <f>+(F10*$B$10+F12*$B$12+F13*$B$13+F14*$B$14+F15*$B$15+F16*$B$16+F17*$B$17+F19*$B$19+F22*$B$22)/(86.85-$B$9)</f>
        <v>395.10861993301745</v>
      </c>
      <c r="G23" s="12">
        <f>+(G9*$B$9+G10*$B$10+G12*$B$12+G13*$B$13+G14*$B$14+G15*$B$15+G16*$B$16+G17*$B$17+G19*$B$19+G22*$B$22)/86.85</f>
        <v>415.84166693149098</v>
      </c>
      <c r="H23" s="12">
        <f>+(H9*$B$9+H10*$B$10+H12*$B$12+H13*$B$13+H14*$B$14+H15*$B$15+H16*$B$16+H17*$B$17+H18*$B$18+H19*$B$19+H22*$B$22)/100</f>
        <v>367.76043629333333</v>
      </c>
      <c r="I23" s="12">
        <f>+(I9*$B$9+I10*$B$10+I12*$B$12+I13*$B$13+I14*$B$14+I15*$B$15+I16*$B$16+I17*$B$17+I18*$B$18+I19*$B$19+I22*$B$22)/100</f>
        <v>391.87344838750005</v>
      </c>
      <c r="J23" s="12">
        <f>+(J9*$B$9+J10*$B$10+J12*$B$12+J13*$B$13+J14*$B$14+J15*$B$15+J16*$B$16+J17*$B$17+J18*$B$18+J19*$B$19+J22*$B$22)/100</f>
        <v>412.48287703538449</v>
      </c>
      <c r="K23" s="12">
        <f>+(K9*$B$9+K10*$B$10+K12*$B$12+K13*$B$13+K14*$B$14+K15*$B$15+K16*$B$16+K17*$B$17+K18*$B$18+K19*$B$19+K22*$B$22)/100</f>
        <v>436.03397695916669</v>
      </c>
      <c r="L23" s="12">
        <f>+(L9*$C$9+L10*$C$10+L12*$C$12+L13*$C$13+L14*$C$14+L15*$C$15+L16*$C$16+L17*$C$17+L18*$C$18+L19*$C$19+L22*$C$22)/100</f>
        <v>497.84388758999995</v>
      </c>
      <c r="M23" s="12">
        <f>+(M9*$D$9+M10*$D$10+M11*$D$11+M12*$D$12+M13*$D$13+M14*$D$14+M15*$D$15+M16*$D$16+M17*$D$17+M18*$D$18+M19*$D$19+M22*$D$22)/100</f>
        <v>497.9643156599999</v>
      </c>
      <c r="N23" s="212">
        <f t="shared" si="0"/>
        <v>2.4189926401008144E-4</v>
      </c>
    </row>
    <row r="24" spans="1:14">
      <c r="A24" s="18"/>
      <c r="B24" s="19"/>
      <c r="C24" s="19"/>
      <c r="D24" s="19"/>
      <c r="E24" s="13"/>
      <c r="F24" s="13"/>
      <c r="G24" s="13"/>
      <c r="H24" s="13"/>
      <c r="I24" s="13"/>
      <c r="J24" s="13"/>
      <c r="K24" s="13"/>
      <c r="L24" s="13"/>
      <c r="M24" s="13"/>
      <c r="N24" s="212"/>
    </row>
    <row r="25" spans="1:14">
      <c r="A25" s="26"/>
      <c r="B25" s="29"/>
      <c r="C25" s="29"/>
      <c r="D25" s="29"/>
      <c r="E25" s="28"/>
      <c r="F25" s="28"/>
      <c r="G25" s="28"/>
      <c r="H25" s="28"/>
      <c r="I25" s="28"/>
      <c r="J25" s="28"/>
      <c r="K25" s="28"/>
      <c r="L25" s="28"/>
      <c r="M25" s="317"/>
      <c r="N25" s="129"/>
    </row>
    <row r="26" spans="1:14">
      <c r="A26" s="14"/>
      <c r="B26" s="14"/>
      <c r="C26" s="14"/>
      <c r="D26" s="14"/>
      <c r="E26" s="15"/>
      <c r="F26" s="15"/>
      <c r="G26" s="15"/>
      <c r="N26" s="125"/>
    </row>
    <row r="27" spans="1:14" ht="23.25">
      <c r="A27" s="95" t="s">
        <v>2</v>
      </c>
      <c r="B27" s="65"/>
      <c r="C27" s="65"/>
      <c r="D27" s="309"/>
      <c r="E27" s="65"/>
      <c r="F27" s="97"/>
      <c r="G27" s="97"/>
      <c r="N27" s="125"/>
    </row>
    <row r="28" spans="1:14">
      <c r="E28" s="35"/>
      <c r="N28" s="125"/>
    </row>
    <row r="29" spans="1:14" ht="22.5">
      <c r="A29" s="4"/>
      <c r="B29" s="4"/>
      <c r="C29" s="4">
        <v>2011</v>
      </c>
      <c r="D29" s="4">
        <v>2012</v>
      </c>
      <c r="E29" s="105">
        <v>2004</v>
      </c>
      <c r="F29" s="105">
        <v>2005</v>
      </c>
      <c r="G29" s="105">
        <v>2006</v>
      </c>
      <c r="H29" s="105">
        <v>2007</v>
      </c>
      <c r="I29" s="105">
        <v>2008</v>
      </c>
      <c r="J29" s="105">
        <v>2009</v>
      </c>
      <c r="K29" s="105">
        <v>2010</v>
      </c>
      <c r="L29" s="105">
        <v>2011</v>
      </c>
      <c r="M29" s="105">
        <v>2012</v>
      </c>
      <c r="N29" s="213" t="s">
        <v>224</v>
      </c>
    </row>
    <row r="30" spans="1:14" ht="22.5">
      <c r="A30" s="4"/>
      <c r="B30" s="1" t="s">
        <v>9</v>
      </c>
      <c r="C30" s="1" t="s">
        <v>9</v>
      </c>
      <c r="D30" s="1" t="s">
        <v>9</v>
      </c>
      <c r="E30" s="3"/>
      <c r="F30" s="3"/>
      <c r="G30" s="3"/>
      <c r="H30" s="3"/>
      <c r="I30" s="3"/>
      <c r="J30" s="3"/>
      <c r="K30" s="3"/>
      <c r="L30" s="3"/>
      <c r="M30" s="3"/>
      <c r="N30" s="132"/>
    </row>
    <row r="31" spans="1:14">
      <c r="A31" s="218" t="s">
        <v>209</v>
      </c>
      <c r="B31" s="1"/>
      <c r="C31" s="231">
        <v>4.7699999999999996</v>
      </c>
      <c r="D31" s="7">
        <v>4.7699999999999996</v>
      </c>
      <c r="E31" s="3"/>
      <c r="F31" s="3"/>
      <c r="G31" s="3"/>
      <c r="H31" s="3"/>
      <c r="I31" s="3"/>
      <c r="J31" s="3"/>
      <c r="K31" s="3">
        <v>545.81600000000003</v>
      </c>
      <c r="L31" s="8">
        <v>537.75002500000005</v>
      </c>
      <c r="M31" s="8">
        <v>560.75638181818181</v>
      </c>
      <c r="N31" s="212">
        <f t="shared" ref="N31:N40" si="1">+(M31/L31)-1</f>
        <v>4.2782623428389011E-2</v>
      </c>
    </row>
    <row r="32" spans="1:14">
      <c r="A32" s="6" t="s">
        <v>20</v>
      </c>
      <c r="B32" s="7">
        <v>23.21</v>
      </c>
      <c r="C32" s="231">
        <v>31.88</v>
      </c>
      <c r="D32" s="7">
        <v>31.88</v>
      </c>
      <c r="E32" s="8">
        <v>500.04055399999999</v>
      </c>
      <c r="F32" s="8">
        <v>560.17403300000001</v>
      </c>
      <c r="G32" s="8">
        <v>561.25938199999996</v>
      </c>
      <c r="H32" s="8">
        <v>521.03854999999999</v>
      </c>
      <c r="I32" s="8">
        <v>514.79109200000005</v>
      </c>
      <c r="J32" s="8">
        <v>538.49436923076905</v>
      </c>
      <c r="K32" s="8">
        <v>541.66815833333328</v>
      </c>
      <c r="L32" s="8">
        <v>554.50711666666666</v>
      </c>
      <c r="M32" s="8">
        <v>525.02664545454547</v>
      </c>
      <c r="N32" s="212">
        <f t="shared" si="1"/>
        <v>-5.3165180979711235E-2</v>
      </c>
    </row>
    <row r="33" spans="1:47">
      <c r="A33" s="6" t="s">
        <v>13</v>
      </c>
      <c r="B33" s="7">
        <v>52.3</v>
      </c>
      <c r="C33" s="231">
        <v>35.6</v>
      </c>
      <c r="D33" s="7">
        <v>35.6</v>
      </c>
      <c r="E33" s="8">
        <v>600.456277</v>
      </c>
      <c r="F33" s="8">
        <v>651.39435000000003</v>
      </c>
      <c r="G33" s="8">
        <v>594.67886399999998</v>
      </c>
      <c r="H33" s="8">
        <v>606.32127500000001</v>
      </c>
      <c r="I33" s="8">
        <v>657.82180000000005</v>
      </c>
      <c r="J33" s="8">
        <v>705.71123846153807</v>
      </c>
      <c r="K33" s="8">
        <v>638.7796166666667</v>
      </c>
      <c r="L33" s="8">
        <v>697.63975000000005</v>
      </c>
      <c r="M33" s="8">
        <v>708.06472727272728</v>
      </c>
      <c r="N33" s="212">
        <f t="shared" si="1"/>
        <v>1.4943209977251515E-2</v>
      </c>
    </row>
    <row r="34" spans="1:47">
      <c r="A34" s="6" t="s">
        <v>21</v>
      </c>
      <c r="B34" s="7">
        <v>19.37</v>
      </c>
      <c r="C34" s="231">
        <v>18.66</v>
      </c>
      <c r="D34" s="7">
        <v>18.66</v>
      </c>
      <c r="E34" s="8">
        <v>574.59436200000005</v>
      </c>
      <c r="F34" s="8">
        <v>637.16785000000004</v>
      </c>
      <c r="G34" s="8">
        <v>668.14893600000005</v>
      </c>
      <c r="H34" s="8">
        <v>655.41375000000005</v>
      </c>
      <c r="I34" s="8">
        <v>628.60751700000003</v>
      </c>
      <c r="J34" s="8">
        <v>608.29056153846204</v>
      </c>
      <c r="K34" s="8">
        <v>517.89030833333334</v>
      </c>
      <c r="L34" s="8">
        <v>526.27474166666661</v>
      </c>
      <c r="M34" s="8">
        <v>605.69619090909089</v>
      </c>
      <c r="N34" s="212">
        <f t="shared" si="1"/>
        <v>0.15091252335406291</v>
      </c>
    </row>
    <row r="35" spans="1:47">
      <c r="A35" s="6" t="s">
        <v>22</v>
      </c>
      <c r="B35" s="7">
        <v>0.93</v>
      </c>
      <c r="C35" s="231">
        <v>0.92</v>
      </c>
      <c r="D35" s="7">
        <v>0.92</v>
      </c>
      <c r="E35" s="8">
        <v>489.88904400000001</v>
      </c>
      <c r="F35" s="8">
        <v>585.13990799999999</v>
      </c>
      <c r="G35" s="8">
        <v>577.43616399999996</v>
      </c>
      <c r="H35" s="8">
        <v>517.05731700000001</v>
      </c>
      <c r="I35" s="8">
        <v>539.34370799999999</v>
      </c>
      <c r="J35" s="8">
        <v>774.69191538461507</v>
      </c>
      <c r="K35" s="8">
        <v>669.31599166666672</v>
      </c>
      <c r="L35" s="8">
        <v>542.97933333333333</v>
      </c>
      <c r="M35" s="8">
        <v>499.6517818181818</v>
      </c>
      <c r="N35" s="212">
        <f t="shared" si="1"/>
        <v>-7.9795949597501359E-2</v>
      </c>
    </row>
    <row r="36" spans="1:47">
      <c r="A36" s="6" t="s">
        <v>23</v>
      </c>
      <c r="B36" s="7">
        <v>0.26</v>
      </c>
      <c r="C36" s="231">
        <v>0.28999999999999998</v>
      </c>
      <c r="D36" s="7">
        <v>0.28999999999999998</v>
      </c>
      <c r="E36" s="8">
        <v>499.91666700000002</v>
      </c>
      <c r="F36" s="8">
        <v>563.23064999999997</v>
      </c>
      <c r="G36" s="8">
        <v>540.57449999999994</v>
      </c>
      <c r="H36" s="8">
        <v>521.70085800000004</v>
      </c>
      <c r="I36" s="8">
        <v>520.56783299999995</v>
      </c>
      <c r="J36" s="8">
        <v>545.638276923077</v>
      </c>
      <c r="K36" s="8">
        <v>555.69813333333332</v>
      </c>
      <c r="L36" s="8">
        <v>637.5616583333333</v>
      </c>
      <c r="M36" s="8">
        <v>630.34615454545451</v>
      </c>
      <c r="N36" s="212">
        <f t="shared" si="1"/>
        <v>-1.1317342712767631E-2</v>
      </c>
    </row>
    <row r="37" spans="1:47">
      <c r="A37" s="6" t="s">
        <v>24</v>
      </c>
      <c r="B37" s="7">
        <v>3.64</v>
      </c>
      <c r="C37" s="231">
        <v>6.88</v>
      </c>
      <c r="D37" s="7">
        <v>6.88</v>
      </c>
      <c r="E37" s="107">
        <v>425.15182299999998</v>
      </c>
      <c r="F37" s="107">
        <v>437.27473300000003</v>
      </c>
      <c r="G37" s="107">
        <v>423.3811</v>
      </c>
      <c r="H37" s="8">
        <v>383.67615799999999</v>
      </c>
      <c r="I37" s="107">
        <v>396.86529200000001</v>
      </c>
      <c r="J37" s="8">
        <v>439.00426923076901</v>
      </c>
      <c r="K37" s="8">
        <v>421.48924166666666</v>
      </c>
      <c r="L37" s="8">
        <v>442.15864166666665</v>
      </c>
      <c r="M37" s="8">
        <v>433.42337272727275</v>
      </c>
      <c r="N37" s="212">
        <f t="shared" si="1"/>
        <v>-1.9755961133016253E-2</v>
      </c>
    </row>
    <row r="38" spans="1:47">
      <c r="A38" s="6" t="s">
        <v>7</v>
      </c>
      <c r="B38" s="7">
        <v>0.26</v>
      </c>
      <c r="C38" s="231">
        <v>0.59</v>
      </c>
      <c r="D38" s="7">
        <v>0.59</v>
      </c>
      <c r="E38" s="84" t="s">
        <v>157</v>
      </c>
      <c r="F38" s="84" t="s">
        <v>157</v>
      </c>
      <c r="G38" s="84" t="s">
        <v>157</v>
      </c>
      <c r="H38" s="8">
        <v>413.69810799999999</v>
      </c>
      <c r="I38" s="8">
        <v>421.64760000000001</v>
      </c>
      <c r="J38" s="8">
        <v>414.65465384615402</v>
      </c>
      <c r="K38" s="8">
        <v>407.37046666666669</v>
      </c>
      <c r="L38" s="8">
        <v>402.75156666666669</v>
      </c>
      <c r="M38" s="8">
        <v>404.01753333333335</v>
      </c>
      <c r="N38" s="212">
        <f t="shared" si="1"/>
        <v>3.1432942077527226E-3</v>
      </c>
    </row>
    <row r="39" spans="1:47">
      <c r="A39" s="6" t="s">
        <v>8</v>
      </c>
      <c r="B39" s="7">
        <v>0.03</v>
      </c>
      <c r="C39" s="7">
        <v>0.41</v>
      </c>
      <c r="D39" s="7">
        <v>0.41</v>
      </c>
      <c r="E39" s="318" t="s">
        <v>157</v>
      </c>
      <c r="F39" s="84" t="s">
        <v>157</v>
      </c>
      <c r="G39" s="84" t="s">
        <v>157</v>
      </c>
      <c r="H39" s="107">
        <v>362.88008300000001</v>
      </c>
      <c r="I39" s="8">
        <v>430.67964999999998</v>
      </c>
      <c r="J39" s="107">
        <v>383.27250769230807</v>
      </c>
      <c r="K39" s="107">
        <v>368.77536666666668</v>
      </c>
      <c r="L39" s="107">
        <v>460.70547499999998</v>
      </c>
      <c r="M39" s="107">
        <v>495.76244545454546</v>
      </c>
      <c r="N39" s="212">
        <f t="shared" si="1"/>
        <v>7.6094104274635477E-2</v>
      </c>
    </row>
    <row r="40" spans="1:47">
      <c r="A40" s="16" t="s">
        <v>3</v>
      </c>
      <c r="B40" s="101">
        <f>SUM(B32:B39)</f>
        <v>100.00000000000001</v>
      </c>
      <c r="C40" s="227">
        <f>SUM(C31:C39)</f>
        <v>100</v>
      </c>
      <c r="D40" s="25">
        <f>SUM(D31:D39)</f>
        <v>100</v>
      </c>
      <c r="E40" s="62">
        <f>+(E32*$B$32+E33*$B$33+E34*$B$34+E35*$B$35+E36*$B$36+E37*$B$37)/(100-$B$39-$B$38)</f>
        <v>564.36490941169382</v>
      </c>
      <c r="F40" s="62">
        <f>+(F32*$B$32+F33*$B$33+F34*$B$34+F35*$B$35+F36*$B$36+F37*$B$37)/(100-$B$39-$B$38)</f>
        <v>618.73237565931208</v>
      </c>
      <c r="G40" s="62">
        <f>+(G32*$B$32+G33*$B$33+G34*$B$34+G35*$B$35+G36*$B$36+G37*$B$37)/(100-$B$39-$B$38)</f>
        <v>594.61690843706754</v>
      </c>
      <c r="H40" s="62">
        <f>+(H32*$B$32+H33*$B$33+H34*$B$34+H35*$B$35+H36*$B$36+H37*$B$37+H38*$B$38+H39*$B$39)/100</f>
        <v>586.30806419080011</v>
      </c>
      <c r="I40" s="62">
        <f>+(I32*$B$32+I33*$B$33+I34*$B$34+I35*$B$35+I36*$B$36+I37*$B$37+I38*$B$38+I39*$B$39)/100</f>
        <v>607.32584703010002</v>
      </c>
      <c r="J40" s="62">
        <f>+(J32*$B$32+J33*$B$33+J34*$B$34+J35*$B$35+J36*$B$36+J37*$B$37+J38*$B$38+J39*$B$39)/100</f>
        <v>637.6935361692307</v>
      </c>
      <c r="K40" s="62">
        <f>+(K32*$B$32+K33*$B$33+K34*$B$34+K35*$B$35+K36*$B$36+K37*$B$37+K38*$B$38+K39*$B$39)/100</f>
        <v>584.29972987916665</v>
      </c>
      <c r="L40" s="62">
        <f>+(L31*C31+L32*$C$32+L33*$C$33+L34*$C$34+L35*$C$35+L36*$C$36+L37*$C$37+L38*$C$38+L39*$C$39)/100</f>
        <v>590.52014269416668</v>
      </c>
      <c r="M40" s="62">
        <f>+(M31*D31+M32*$D$32+M33*$D$33+M34*$D$34+M35*$D$35+M36*$D$36+M37*$D$37+M38*$D$38+M39*$D$39)/100</f>
        <v>599.88118387393956</v>
      </c>
      <c r="N40" s="212">
        <f t="shared" si="1"/>
        <v>1.5852196230029314E-2</v>
      </c>
    </row>
    <row r="41" spans="1:47">
      <c r="A41" s="26"/>
      <c r="B41" s="27"/>
      <c r="C41" s="27"/>
      <c r="D41" s="27"/>
      <c r="E41" s="28"/>
      <c r="F41" s="28"/>
      <c r="G41" s="28"/>
      <c r="H41" s="28"/>
      <c r="I41" s="28"/>
      <c r="J41" s="28"/>
      <c r="K41" s="28"/>
      <c r="L41" s="28"/>
      <c r="M41" s="317"/>
      <c r="N41" s="129"/>
    </row>
    <row r="42" spans="1:47">
      <c r="A42" s="102" t="s">
        <v>67</v>
      </c>
      <c r="B42" s="103"/>
      <c r="C42" s="103"/>
      <c r="D42" s="103"/>
      <c r="E42" s="104"/>
      <c r="N42" s="125"/>
    </row>
    <row r="43" spans="1:47">
      <c r="B43" s="40"/>
      <c r="C43" s="40"/>
      <c r="D43" s="40"/>
      <c r="N43" s="125"/>
    </row>
    <row r="44" spans="1:47">
      <c r="N44" s="125"/>
    </row>
    <row r="45" spans="1:47">
      <c r="A45" t="s">
        <v>153</v>
      </c>
      <c r="E45" s="36">
        <f t="shared" ref="E45:J45" si="2">+E23</f>
        <v>401.43379490624369</v>
      </c>
      <c r="F45" s="36">
        <f t="shared" si="2"/>
        <v>395.10861993301745</v>
      </c>
      <c r="G45" s="36">
        <f t="shared" si="2"/>
        <v>415.84166693149098</v>
      </c>
      <c r="H45" s="36">
        <f t="shared" si="2"/>
        <v>367.76043629333333</v>
      </c>
      <c r="I45" s="36">
        <f t="shared" si="2"/>
        <v>391.87344838750005</v>
      </c>
      <c r="J45" s="36">
        <f t="shared" si="2"/>
        <v>412.48287703538449</v>
      </c>
      <c r="K45" s="36">
        <f>+K23</f>
        <v>436.03397695916669</v>
      </c>
      <c r="L45" s="36">
        <f>+L23</f>
        <v>497.84388758999995</v>
      </c>
      <c r="M45" s="36">
        <f>+M23</f>
        <v>497.9643156599999</v>
      </c>
      <c r="N45" s="160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34"/>
      <c r="AT45" s="34"/>
      <c r="AU45" s="34"/>
    </row>
    <row r="46" spans="1:47">
      <c r="A46" t="s">
        <v>150</v>
      </c>
      <c r="E46" s="36">
        <f t="shared" ref="E46:J46" si="3">MAX(E9:E22)</f>
        <v>487.03006923076902</v>
      </c>
      <c r="F46" s="36">
        <f t="shared" si="3"/>
        <v>486.23740833333306</v>
      </c>
      <c r="G46" s="36">
        <f t="shared" si="3"/>
        <v>540.26576363636411</v>
      </c>
      <c r="H46" s="36">
        <f t="shared" si="3"/>
        <v>540.14247499999999</v>
      </c>
      <c r="I46" s="36">
        <f t="shared" si="3"/>
        <v>563.44776666666712</v>
      </c>
      <c r="J46" s="36">
        <f t="shared" si="3"/>
        <v>584.14069230769201</v>
      </c>
      <c r="K46" s="36">
        <f>MAX(K9:K22)</f>
        <v>580.22213333333332</v>
      </c>
      <c r="L46" s="36">
        <f>MAX(L9:L22)</f>
        <v>613.82453333333331</v>
      </c>
      <c r="M46" s="36">
        <f>MAX(M9:M22)</f>
        <v>616.52029090909093</v>
      </c>
      <c r="N46" s="160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34"/>
      <c r="AT46" s="34"/>
      <c r="AU46" s="34"/>
    </row>
    <row r="47" spans="1:47">
      <c r="A47" t="s">
        <v>151</v>
      </c>
      <c r="E47" s="36">
        <f t="shared" ref="E47:J47" si="4">MIN(E9:E22)</f>
        <v>322.37135555555602</v>
      </c>
      <c r="F47" s="36">
        <f t="shared" si="4"/>
        <v>323.77240833333303</v>
      </c>
      <c r="G47" s="36">
        <f t="shared" si="4"/>
        <v>329.52037272727307</v>
      </c>
      <c r="H47" s="36">
        <f t="shared" si="4"/>
        <v>180.78730000000002</v>
      </c>
      <c r="I47" s="36">
        <f t="shared" si="4"/>
        <v>188.36939166666701</v>
      </c>
      <c r="J47" s="36">
        <f t="shared" si="4"/>
        <v>181.766823076923</v>
      </c>
      <c r="K47" s="36">
        <f>MIN(K9:K22)</f>
        <v>191.21928333333332</v>
      </c>
      <c r="L47" s="36">
        <f>MIN(L9:L22)</f>
        <v>239.23043333333334</v>
      </c>
      <c r="M47" s="36">
        <f>MIN(M9:M22)</f>
        <v>234.10080909090908</v>
      </c>
      <c r="N47" s="160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34"/>
      <c r="AT47" s="34"/>
      <c r="AU47" s="34"/>
    </row>
    <row r="48" spans="1:47">
      <c r="A48" s="37" t="s">
        <v>154</v>
      </c>
      <c r="B48" s="37"/>
      <c r="C48" s="37"/>
      <c r="D48" s="37"/>
      <c r="E48" s="38"/>
      <c r="F48" s="38"/>
      <c r="G48" s="38"/>
      <c r="H48" s="38"/>
      <c r="I48" s="38"/>
      <c r="J48" s="38"/>
      <c r="K48" s="38"/>
      <c r="L48" s="38"/>
      <c r="M48" s="38"/>
      <c r="N48" s="160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34"/>
      <c r="AT48" s="34"/>
      <c r="AU48" s="34"/>
    </row>
    <row r="49" spans="1:47">
      <c r="E49" s="36"/>
      <c r="F49" s="36"/>
      <c r="G49" s="36"/>
      <c r="H49" s="36"/>
      <c r="I49" s="36"/>
      <c r="J49" s="36"/>
      <c r="K49" s="36"/>
      <c r="L49" s="36"/>
      <c r="M49" s="36"/>
      <c r="N49" s="160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34"/>
      <c r="AT49" s="34"/>
      <c r="AU49" s="34"/>
    </row>
    <row r="50" spans="1:47">
      <c r="N50" s="125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</row>
    <row r="51" spans="1:47">
      <c r="A51" t="s">
        <v>160</v>
      </c>
      <c r="E51" s="36">
        <f t="shared" ref="E51:K51" si="5">+E40</f>
        <v>564.36490941169382</v>
      </c>
      <c r="F51" s="36">
        <f t="shared" si="5"/>
        <v>618.73237565931208</v>
      </c>
      <c r="G51" s="36">
        <f t="shared" si="5"/>
        <v>594.61690843706754</v>
      </c>
      <c r="H51" s="36">
        <f t="shared" si="5"/>
        <v>586.30806419080011</v>
      </c>
      <c r="I51" s="36">
        <f t="shared" si="5"/>
        <v>607.32584703010002</v>
      </c>
      <c r="J51" s="36">
        <f t="shared" si="5"/>
        <v>637.6935361692307</v>
      </c>
      <c r="K51" s="36">
        <f t="shared" si="5"/>
        <v>584.29972987916665</v>
      </c>
      <c r="L51" s="36">
        <f>+L40</f>
        <v>590.52014269416668</v>
      </c>
      <c r="M51" s="36">
        <f>+M40</f>
        <v>599.88118387393956</v>
      </c>
      <c r="N51" s="160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34"/>
      <c r="AT51" s="34"/>
      <c r="AU51" s="34"/>
    </row>
    <row r="52" spans="1:47">
      <c r="A52" t="s">
        <v>150</v>
      </c>
      <c r="E52" s="36">
        <f t="shared" ref="E52:J52" si="6">MAX(E32:E39)</f>
        <v>600.456277</v>
      </c>
      <c r="F52" s="36">
        <f t="shared" si="6"/>
        <v>651.39435000000003</v>
      </c>
      <c r="G52" s="36">
        <f t="shared" si="6"/>
        <v>668.14893600000005</v>
      </c>
      <c r="H52" s="36">
        <f t="shared" si="6"/>
        <v>655.41375000000005</v>
      </c>
      <c r="I52" s="36">
        <f t="shared" si="6"/>
        <v>657.82180000000005</v>
      </c>
      <c r="J52" s="36">
        <f t="shared" si="6"/>
        <v>774.69191538461507</v>
      </c>
      <c r="K52" s="36">
        <f>MAX(K32:K39)</f>
        <v>669.31599166666672</v>
      </c>
      <c r="L52" s="36">
        <f>MAX(L31:L39)</f>
        <v>697.63975000000005</v>
      </c>
      <c r="M52" s="36">
        <f>MAX(M31:M39)</f>
        <v>708.06472727272728</v>
      </c>
      <c r="N52" s="160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34"/>
      <c r="AT52" s="34"/>
      <c r="AU52" s="34"/>
    </row>
    <row r="53" spans="1:47">
      <c r="A53" t="s">
        <v>151</v>
      </c>
      <c r="E53" s="36">
        <f t="shared" ref="E53:J53" si="7">MIN(E32:E39)</f>
        <v>425.15182299999998</v>
      </c>
      <c r="F53" s="36">
        <f t="shared" si="7"/>
        <v>437.27473300000003</v>
      </c>
      <c r="G53" s="36">
        <f t="shared" si="7"/>
        <v>423.3811</v>
      </c>
      <c r="H53" s="36">
        <f t="shared" si="7"/>
        <v>362.88008300000001</v>
      </c>
      <c r="I53" s="36">
        <f t="shared" si="7"/>
        <v>396.86529200000001</v>
      </c>
      <c r="J53" s="36">
        <f t="shared" si="7"/>
        <v>383.27250769230807</v>
      </c>
      <c r="K53" s="36">
        <f>MIN(K32:K39)</f>
        <v>368.77536666666668</v>
      </c>
      <c r="L53" s="36">
        <f>MIN(L31:L39)</f>
        <v>402.75156666666669</v>
      </c>
      <c r="M53" s="36">
        <f>MIN(M31:M39)</f>
        <v>404.01753333333335</v>
      </c>
      <c r="N53" s="3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34"/>
      <c r="AT53" s="34"/>
      <c r="AU53" s="34"/>
    </row>
  </sheetData>
  <mergeCells count="1">
    <mergeCell ref="A2:G2"/>
  </mergeCells>
  <phoneticPr fontId="13" type="noConversion"/>
  <pageMargins left="0.75" right="0.75" top="1" bottom="3.53" header="0.5" footer="0.5"/>
  <pageSetup paperSize="9" scale="96" fitToHeight="2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54"/>
  <sheetViews>
    <sheetView topLeftCell="A4" workbookViewId="0"/>
  </sheetViews>
  <sheetFormatPr defaultRowHeight="12.75"/>
  <cols>
    <col min="1" max="1" width="12.85546875" customWidth="1"/>
  </cols>
  <sheetData>
    <row r="3" spans="1:13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5">
      <c r="A5" s="437" t="s">
        <v>177</v>
      </c>
      <c r="B5" s="437"/>
      <c r="C5" s="288"/>
      <c r="D5" s="289" t="s">
        <v>194</v>
      </c>
      <c r="E5" s="34"/>
      <c r="F5" s="290">
        <v>41029</v>
      </c>
      <c r="G5" s="34"/>
      <c r="H5" s="34"/>
      <c r="I5" s="34"/>
      <c r="J5" s="34"/>
      <c r="K5" s="34"/>
      <c r="L5" s="34"/>
      <c r="M5" s="34"/>
    </row>
    <row r="6" spans="1:13" ht="15">
      <c r="A6" s="437"/>
      <c r="B6" s="437"/>
      <c r="C6" s="288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>
      <c r="A7" s="34"/>
      <c r="B7" s="34"/>
      <c r="C7" s="34"/>
      <c r="D7" s="34"/>
      <c r="E7" s="34"/>
      <c r="F7" s="34"/>
      <c r="G7" s="34" t="s">
        <v>217</v>
      </c>
      <c r="H7" s="34"/>
      <c r="I7" s="34"/>
      <c r="J7" s="34"/>
      <c r="K7" s="34"/>
      <c r="L7" s="34"/>
      <c r="M7" s="34"/>
    </row>
    <row r="8" spans="1:13" ht="23.25">
      <c r="A8" s="185" t="s">
        <v>0</v>
      </c>
      <c r="B8" s="98"/>
      <c r="C8" s="98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13">
      <c r="A9" s="258"/>
      <c r="B9" s="34"/>
      <c r="C9" s="34"/>
      <c r="D9" s="113"/>
      <c r="E9" s="112"/>
      <c r="F9" s="34"/>
      <c r="G9" s="34"/>
      <c r="H9" s="34"/>
      <c r="I9" s="34"/>
      <c r="J9" s="34"/>
      <c r="K9" s="34"/>
      <c r="L9" s="34"/>
      <c r="M9" s="34"/>
    </row>
    <row r="10" spans="1:13" ht="22.5">
      <c r="A10" s="1" t="s">
        <v>69</v>
      </c>
      <c r="B10" s="247" t="s">
        <v>9</v>
      </c>
      <c r="C10" s="92" t="s">
        <v>213</v>
      </c>
      <c r="D10" s="253"/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A11" s="4"/>
      <c r="B11" s="254">
        <f>+B13+B15+B16+B17+B18+B20+B23</f>
        <v>85.17</v>
      </c>
      <c r="C11" s="254">
        <f>+C13+C15+C16+C17+C18+C20+C23</f>
        <v>89.62</v>
      </c>
      <c r="D11" s="3">
        <v>2004</v>
      </c>
      <c r="E11" s="3">
        <v>2005</v>
      </c>
      <c r="F11" s="3">
        <v>2006</v>
      </c>
      <c r="G11" s="3">
        <v>2007</v>
      </c>
      <c r="H11" s="3">
        <v>2008</v>
      </c>
      <c r="I11" s="3">
        <v>2009</v>
      </c>
      <c r="J11" s="3">
        <v>2010</v>
      </c>
      <c r="K11" s="3">
        <v>2011</v>
      </c>
      <c r="L11" s="3">
        <v>2012</v>
      </c>
      <c r="M11" s="3">
        <v>2013</v>
      </c>
    </row>
    <row r="12" spans="1:13">
      <c r="A12" s="6" t="s">
        <v>10</v>
      </c>
      <c r="B12" s="7">
        <v>0.26</v>
      </c>
      <c r="C12" s="7">
        <v>0.53</v>
      </c>
      <c r="D12" s="8"/>
      <c r="E12" s="8"/>
      <c r="F12" s="8">
        <v>349.93</v>
      </c>
      <c r="G12" s="8">
        <v>424.96729166666705</v>
      </c>
      <c r="H12" s="8">
        <v>460.82610833333302</v>
      </c>
      <c r="I12" s="8">
        <v>464.82980000000003</v>
      </c>
      <c r="J12" s="8">
        <v>454.46668333333304</v>
      </c>
      <c r="K12" s="8">
        <v>474.04909166666704</v>
      </c>
      <c r="L12" s="8"/>
      <c r="M12" s="8"/>
    </row>
    <row r="13" spans="1:13">
      <c r="A13" s="138" t="s">
        <v>11</v>
      </c>
      <c r="B13" s="7">
        <v>5.79</v>
      </c>
      <c r="C13" s="7">
        <v>6.67</v>
      </c>
      <c r="D13" s="8">
        <v>371.49000769230804</v>
      </c>
      <c r="E13" s="8">
        <v>383.7346</v>
      </c>
      <c r="F13" s="8">
        <v>407.72964545454499</v>
      </c>
      <c r="G13" s="8">
        <v>391.00440000000003</v>
      </c>
      <c r="H13" s="8">
        <v>412.55795000000001</v>
      </c>
      <c r="I13" s="8">
        <v>424.12868461538505</v>
      </c>
      <c r="J13" s="8">
        <v>428.61840833333304</v>
      </c>
      <c r="K13" s="8">
        <v>477.51970833333303</v>
      </c>
      <c r="L13" s="133">
        <v>518.4</v>
      </c>
      <c r="M13" s="133">
        <v>549.50400000000013</v>
      </c>
    </row>
    <row r="14" spans="1:13">
      <c r="A14" s="259" t="s">
        <v>208</v>
      </c>
      <c r="B14" s="7"/>
      <c r="C14" s="7">
        <v>0.12</v>
      </c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>
      <c r="A15" s="138" t="s">
        <v>12</v>
      </c>
      <c r="B15" s="7">
        <v>9.3800000000000008</v>
      </c>
      <c r="C15" s="7">
        <v>8.42</v>
      </c>
      <c r="D15" s="8">
        <v>353.95912307692305</v>
      </c>
      <c r="E15" s="8">
        <v>327.88880833333303</v>
      </c>
      <c r="F15" s="8">
        <v>334.67448181818202</v>
      </c>
      <c r="G15" s="8">
        <v>339.68464999999998</v>
      </c>
      <c r="H15" s="8">
        <v>352.78739166666702</v>
      </c>
      <c r="I15" s="8">
        <v>363.8417</v>
      </c>
      <c r="J15" s="8">
        <v>428.16104166666702</v>
      </c>
      <c r="K15" s="8">
        <v>470.53583333333302</v>
      </c>
      <c r="L15" s="133">
        <v>470</v>
      </c>
      <c r="M15" s="133">
        <v>460</v>
      </c>
    </row>
    <row r="16" spans="1:13">
      <c r="A16" s="138" t="s">
        <v>13</v>
      </c>
      <c r="B16" s="7">
        <v>7.56</v>
      </c>
      <c r="C16" s="7">
        <v>4.6399999999999997</v>
      </c>
      <c r="D16" s="8">
        <v>410.89942307692303</v>
      </c>
      <c r="E16" s="8">
        <v>480.00325833333306</v>
      </c>
      <c r="F16" s="8">
        <v>472.46381818181806</v>
      </c>
      <c r="G16" s="8">
        <v>455.18599166666701</v>
      </c>
      <c r="H16" s="8">
        <v>504.02257500000002</v>
      </c>
      <c r="I16" s="8">
        <v>515.71131538461509</v>
      </c>
      <c r="J16" s="8">
        <v>464.08156666666702</v>
      </c>
      <c r="K16" s="8">
        <v>524.99282500000004</v>
      </c>
      <c r="L16" s="133">
        <v>532</v>
      </c>
      <c r="M16" s="286"/>
    </row>
    <row r="17" spans="1:16">
      <c r="A17" s="284" t="s">
        <v>14</v>
      </c>
      <c r="B17" s="7">
        <v>16.2</v>
      </c>
      <c r="C17" s="7">
        <v>17.89</v>
      </c>
      <c r="D17" s="8">
        <v>487.03006923076902</v>
      </c>
      <c r="E17" s="8">
        <v>486.23740833333306</v>
      </c>
      <c r="F17" s="8">
        <v>540.26576363636411</v>
      </c>
      <c r="G17" s="8">
        <v>540.14247499999999</v>
      </c>
      <c r="H17" s="8">
        <v>563.44776666666712</v>
      </c>
      <c r="I17" s="8">
        <v>584.14069230769201</v>
      </c>
      <c r="J17" s="8">
        <v>580.22213333333309</v>
      </c>
      <c r="K17" s="8">
        <v>614.6471166666671</v>
      </c>
      <c r="L17" s="133">
        <v>610.79999999999995</v>
      </c>
      <c r="M17" s="133">
        <v>610.79999999999995</v>
      </c>
      <c r="P17" s="33"/>
    </row>
    <row r="18" spans="1:16">
      <c r="A18" s="138" t="s">
        <v>15</v>
      </c>
      <c r="B18" s="7">
        <v>2.14</v>
      </c>
      <c r="C18" s="7">
        <v>2.3199999999999998</v>
      </c>
      <c r="D18" s="8">
        <v>406.40843846153803</v>
      </c>
      <c r="E18" s="8">
        <v>413.85401666666706</v>
      </c>
      <c r="F18" s="8">
        <v>403.65487272727307</v>
      </c>
      <c r="G18" s="8">
        <v>395.46810833333302</v>
      </c>
      <c r="H18" s="8">
        <v>450.84206666666705</v>
      </c>
      <c r="I18" s="8">
        <v>457.87580769230806</v>
      </c>
      <c r="J18" s="8">
        <v>462.223391666667</v>
      </c>
      <c r="K18" s="8">
        <v>512.308991666667</v>
      </c>
      <c r="L18" s="133">
        <v>545</v>
      </c>
      <c r="M18" s="133">
        <v>520</v>
      </c>
    </row>
    <row r="19" spans="1:16">
      <c r="A19" s="6" t="s">
        <v>16</v>
      </c>
      <c r="B19" s="7">
        <v>0.86</v>
      </c>
      <c r="C19" s="7">
        <v>1.28</v>
      </c>
      <c r="D19" s="8">
        <v>451.85520000000002</v>
      </c>
      <c r="E19" s="8">
        <v>453.63699166666703</v>
      </c>
      <c r="F19" s="8">
        <v>465.00920000000002</v>
      </c>
      <c r="G19" s="8">
        <v>463.37080000000003</v>
      </c>
      <c r="H19" s="8">
        <v>469.61610000000002</v>
      </c>
      <c r="I19" s="8">
        <v>501.31355384615404</v>
      </c>
      <c r="J19" s="8">
        <v>498.86881666666704</v>
      </c>
      <c r="K19" s="8">
        <v>514.22761666666713</v>
      </c>
      <c r="L19" s="8"/>
      <c r="M19" s="8"/>
    </row>
    <row r="20" spans="1:16">
      <c r="A20" s="138" t="s">
        <v>17</v>
      </c>
      <c r="B20" s="7">
        <v>0.14000000000000001</v>
      </c>
      <c r="C20" s="7">
        <v>0.17</v>
      </c>
      <c r="D20" s="8">
        <v>322.37135555555602</v>
      </c>
      <c r="E20" s="8">
        <v>343.09474999999998</v>
      </c>
      <c r="F20" s="8">
        <v>329.52037272727307</v>
      </c>
      <c r="G20" s="8">
        <v>317.03970000000004</v>
      </c>
      <c r="H20" s="8">
        <v>326.64364166666701</v>
      </c>
      <c r="I20" s="8">
        <v>338.05662307692302</v>
      </c>
      <c r="J20" s="8">
        <v>355.48082499999998</v>
      </c>
      <c r="K20" s="8">
        <v>393.68359166666704</v>
      </c>
      <c r="L20" s="133">
        <v>387</v>
      </c>
      <c r="M20" s="133">
        <v>430</v>
      </c>
    </row>
    <row r="21" spans="1:16">
      <c r="A21" s="6" t="s">
        <v>4</v>
      </c>
      <c r="B21" s="7">
        <v>13.15</v>
      </c>
      <c r="C21" s="7">
        <v>7.51</v>
      </c>
      <c r="D21" s="8"/>
      <c r="E21" s="8"/>
      <c r="F21" s="8"/>
      <c r="G21" s="8">
        <v>180.78730000000002</v>
      </c>
      <c r="H21" s="8">
        <v>188.36939166666701</v>
      </c>
      <c r="I21" s="8">
        <v>181.766823076923</v>
      </c>
      <c r="J21" s="8">
        <v>191.21928333333301</v>
      </c>
      <c r="K21" s="8">
        <v>238.89182499999998</v>
      </c>
      <c r="L21" s="8"/>
      <c r="M21" s="8"/>
    </row>
    <row r="22" spans="1:16">
      <c r="A22" s="6" t="s">
        <v>18</v>
      </c>
      <c r="B22" s="7">
        <v>0.56000000000000005</v>
      </c>
      <c r="C22" s="7">
        <v>0.94</v>
      </c>
      <c r="D22" s="8">
        <v>326.27399230769203</v>
      </c>
      <c r="E22" s="8">
        <v>329.57852500000001</v>
      </c>
      <c r="F22" s="8">
        <v>342.66136363636406</v>
      </c>
      <c r="G22" s="8">
        <v>346.969783333333</v>
      </c>
      <c r="H22" s="8">
        <v>349.33187499999997</v>
      </c>
      <c r="I22" s="8">
        <v>310.22527692307705</v>
      </c>
      <c r="J22" s="8">
        <v>371.01350833333305</v>
      </c>
      <c r="K22" s="8">
        <v>406.55389166666703</v>
      </c>
      <c r="L22" s="8"/>
      <c r="M22" s="8"/>
    </row>
    <row r="23" spans="1:16">
      <c r="A23" s="138" t="s">
        <v>19</v>
      </c>
      <c r="B23" s="7">
        <v>43.96</v>
      </c>
      <c r="C23" s="7">
        <v>49.51</v>
      </c>
      <c r="D23" s="8">
        <v>382.31680769230803</v>
      </c>
      <c r="E23" s="8">
        <v>361.71045833333301</v>
      </c>
      <c r="F23" s="8">
        <v>379.86763636363605</v>
      </c>
      <c r="G23" s="8">
        <v>344.92807499999998</v>
      </c>
      <c r="H23" s="8">
        <v>371.79990833333306</v>
      </c>
      <c r="I23" s="8">
        <v>406.61426923076903</v>
      </c>
      <c r="J23" s="8">
        <v>452.43576666666701</v>
      </c>
      <c r="K23" s="8">
        <v>502.91050000000001</v>
      </c>
      <c r="L23" s="133">
        <v>540</v>
      </c>
      <c r="M23" s="133">
        <v>540</v>
      </c>
    </row>
    <row r="24" spans="1:16">
      <c r="A24" s="16" t="s">
        <v>1</v>
      </c>
      <c r="B24" s="17">
        <f>SUM(B12:B23)</f>
        <v>100</v>
      </c>
      <c r="C24" s="17">
        <f>SUM(C12:C23)</f>
        <v>100</v>
      </c>
      <c r="D24" s="108">
        <v>401.43379490624369</v>
      </c>
      <c r="E24" s="108">
        <v>395.10861993301745</v>
      </c>
      <c r="F24" s="108">
        <v>415.84166693149098</v>
      </c>
      <c r="G24" s="108">
        <v>367.76043629333333</v>
      </c>
      <c r="H24" s="108">
        <v>391.87344838750005</v>
      </c>
      <c r="I24" s="108">
        <v>412.48287703538449</v>
      </c>
      <c r="J24" s="108">
        <v>436.03397695916675</v>
      </c>
      <c r="K24" s="108">
        <v>498.78836328750009</v>
      </c>
      <c r="L24" s="108">
        <f>+(L13*$C$13+L15*$C$15+L16*$C$16+L17*$C$17+L18*$C$18+L20*$C$20+L23*$C$23)/$C$11</f>
        <v>545.37391207319797</v>
      </c>
      <c r="M24" s="108">
        <f>+(M13*$C$13+M15*$C$15+M17*$C$17+M18*$C$18+M20*$C$20+M23*$C$23)/($C$11-C16)</f>
        <v>546.95815109437501</v>
      </c>
    </row>
    <row r="25" spans="1:16">
      <c r="A25" s="170" t="s">
        <v>195</v>
      </c>
      <c r="B25" s="171"/>
      <c r="C25" s="171"/>
      <c r="D25" s="172"/>
      <c r="E25" s="172"/>
      <c r="F25" s="172"/>
      <c r="G25" s="172"/>
      <c r="H25" s="172"/>
      <c r="I25" s="172">
        <v>282.45</v>
      </c>
      <c r="J25" s="172">
        <v>287.11</v>
      </c>
      <c r="K25" s="172">
        <v>304.76</v>
      </c>
      <c r="L25" s="172">
        <v>360</v>
      </c>
      <c r="M25" s="172">
        <v>400</v>
      </c>
      <c r="N25" s="121"/>
      <c r="O25" s="121"/>
    </row>
    <row r="26" spans="1:16">
      <c r="A26" s="26" t="s">
        <v>178</v>
      </c>
      <c r="B26" s="135">
        <f>+B13+B15+B17+B18+B23</f>
        <v>77.47</v>
      </c>
      <c r="C26" s="249"/>
      <c r="D26" s="30"/>
      <c r="E26" s="30">
        <f t="shared" ref="E26:M26" si="0">+(E24/D24)-1</f>
        <v>-1.57564586078347E-2</v>
      </c>
      <c r="F26" s="30">
        <f t="shared" si="0"/>
        <v>5.2474296819918553E-2</v>
      </c>
      <c r="G26" s="30">
        <f t="shared" si="0"/>
        <v>-0.11562388875783081</v>
      </c>
      <c r="H26" s="30">
        <f t="shared" si="0"/>
        <v>6.5567172850898192E-2</v>
      </c>
      <c r="I26" s="30">
        <f t="shared" si="0"/>
        <v>5.259205167558334E-2</v>
      </c>
      <c r="J26" s="30">
        <f t="shared" si="0"/>
        <v>5.7095945637912981E-2</v>
      </c>
      <c r="K26" s="30">
        <f t="shared" si="0"/>
        <v>0.14392086315376762</v>
      </c>
      <c r="L26" s="30">
        <f t="shared" si="0"/>
        <v>9.3397425069530193E-2</v>
      </c>
      <c r="M26" s="30">
        <f t="shared" si="0"/>
        <v>2.9048676258727202E-3</v>
      </c>
    </row>
    <row r="27" spans="1:16">
      <c r="A27" s="175"/>
      <c r="B27" s="175"/>
      <c r="C27" s="175"/>
      <c r="D27" s="176"/>
      <c r="E27" s="176"/>
      <c r="F27" s="176"/>
      <c r="G27" s="176"/>
      <c r="H27" s="176"/>
      <c r="I27" s="176"/>
      <c r="J27" s="176"/>
      <c r="K27" s="176"/>
      <c r="L27" s="176"/>
      <c r="M27" s="176"/>
    </row>
    <row r="28" spans="1:16" ht="23.25">
      <c r="A28" s="117" t="s">
        <v>2</v>
      </c>
      <c r="B28" s="65"/>
      <c r="C28" s="65"/>
      <c r="D28" s="174"/>
      <c r="E28" s="174"/>
      <c r="F28" s="174"/>
      <c r="G28" s="174"/>
      <c r="H28" s="174"/>
      <c r="I28" s="174"/>
      <c r="J28" s="174"/>
      <c r="K28" s="174"/>
      <c r="L28" s="174"/>
      <c r="M28" s="174"/>
    </row>
    <row r="29" spans="1:16">
      <c r="A29" s="169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</row>
    <row r="30" spans="1:16" ht="22.5">
      <c r="A30" s="1" t="s">
        <v>69</v>
      </c>
      <c r="B30" s="1" t="s">
        <v>9</v>
      </c>
      <c r="C30" s="92" t="s">
        <v>213</v>
      </c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6">
      <c r="A31" s="4"/>
      <c r="B31" s="134">
        <f>+B34+B35+B37+B38</f>
        <v>75.570000000000007</v>
      </c>
      <c r="C31" s="134">
        <f>+C32+C34+C35+C37+C38</f>
        <v>66.2</v>
      </c>
      <c r="D31" s="3">
        <v>2004</v>
      </c>
      <c r="E31" s="3">
        <v>2005</v>
      </c>
      <c r="F31" s="3">
        <v>2006</v>
      </c>
      <c r="G31" s="3">
        <v>2007</v>
      </c>
      <c r="H31" s="3">
        <v>2008</v>
      </c>
      <c r="I31" s="3">
        <v>2009</v>
      </c>
      <c r="J31" s="3">
        <v>2010</v>
      </c>
      <c r="K31" s="3">
        <v>2011</v>
      </c>
      <c r="L31" s="3">
        <v>2012</v>
      </c>
      <c r="M31" s="3">
        <v>2013</v>
      </c>
    </row>
    <row r="32" spans="1:16">
      <c r="A32" s="138" t="s">
        <v>209</v>
      </c>
      <c r="B32" s="252"/>
      <c r="C32" s="7">
        <v>4.7699999999999996</v>
      </c>
      <c r="D32" s="3"/>
      <c r="E32" s="3"/>
      <c r="F32" s="3"/>
      <c r="G32" s="3"/>
      <c r="H32" s="3"/>
      <c r="I32" s="3"/>
      <c r="J32" s="3"/>
      <c r="K32" s="8">
        <v>539.68458333333342</v>
      </c>
      <c r="L32" s="285">
        <v>580</v>
      </c>
      <c r="M32" s="133">
        <v>600</v>
      </c>
    </row>
    <row r="33" spans="1:14">
      <c r="A33" s="6" t="s">
        <v>20</v>
      </c>
      <c r="B33" s="7">
        <v>23.21</v>
      </c>
      <c r="C33" s="7">
        <v>31.88</v>
      </c>
      <c r="D33" s="8">
        <v>500.04055399999999</v>
      </c>
      <c r="E33" s="8">
        <v>560.17403300000001</v>
      </c>
      <c r="F33" s="8">
        <v>561.25938199999996</v>
      </c>
      <c r="G33" s="8">
        <v>521.03854999999999</v>
      </c>
      <c r="H33" s="8">
        <v>514.79109200000005</v>
      </c>
      <c r="I33" s="8">
        <v>538.49436923076905</v>
      </c>
      <c r="J33" s="8">
        <v>541.66815833333294</v>
      </c>
      <c r="K33" s="8">
        <v>558.20633333333308</v>
      </c>
      <c r="L33" s="8"/>
      <c r="M33" s="8"/>
    </row>
    <row r="34" spans="1:14">
      <c r="A34" s="138" t="s">
        <v>13</v>
      </c>
      <c r="B34" s="7">
        <v>52.3</v>
      </c>
      <c r="C34" s="7">
        <v>35.6</v>
      </c>
      <c r="D34" s="8">
        <v>600.456277</v>
      </c>
      <c r="E34" s="8">
        <v>651.39435000000003</v>
      </c>
      <c r="F34" s="8">
        <v>594.67886399999998</v>
      </c>
      <c r="G34" s="8">
        <v>606.32127500000001</v>
      </c>
      <c r="H34" s="8">
        <v>657.82180000000005</v>
      </c>
      <c r="I34" s="8">
        <v>705.71123846153807</v>
      </c>
      <c r="J34" s="8">
        <v>638.77961666666715</v>
      </c>
      <c r="K34" s="8">
        <v>703.943941666667</v>
      </c>
      <c r="L34" s="133">
        <v>676.2</v>
      </c>
      <c r="M34" s="286">
        <f>+L34*(M35/L35)</f>
        <v>682.96678459516818</v>
      </c>
    </row>
    <row r="35" spans="1:14">
      <c r="A35" s="138" t="s">
        <v>21</v>
      </c>
      <c r="B35" s="7">
        <v>19.37</v>
      </c>
      <c r="C35" s="7">
        <v>18.66</v>
      </c>
      <c r="D35" s="8">
        <v>574.59436200000005</v>
      </c>
      <c r="E35" s="8">
        <v>637.16785000000004</v>
      </c>
      <c r="F35" s="8">
        <v>668.14893600000005</v>
      </c>
      <c r="G35" s="8">
        <v>655.41375000000005</v>
      </c>
      <c r="H35" s="8">
        <v>628.60751700000003</v>
      </c>
      <c r="I35" s="8">
        <v>608.29056153846204</v>
      </c>
      <c r="J35" s="8">
        <v>517.890308333333</v>
      </c>
      <c r="K35" s="8">
        <v>526.43928333333304</v>
      </c>
      <c r="L35" s="133">
        <v>593.58000000000004</v>
      </c>
      <c r="M35" s="133">
        <v>599.52</v>
      </c>
    </row>
    <row r="36" spans="1:14">
      <c r="A36" s="6" t="s">
        <v>22</v>
      </c>
      <c r="B36" s="7">
        <v>0.93</v>
      </c>
      <c r="C36" s="7">
        <v>0.92</v>
      </c>
      <c r="D36" s="8">
        <v>489.88904400000001</v>
      </c>
      <c r="E36" s="8">
        <v>585.13990799999999</v>
      </c>
      <c r="F36" s="8">
        <v>577.43616399999996</v>
      </c>
      <c r="G36" s="8">
        <v>517.05731700000001</v>
      </c>
      <c r="H36" s="8">
        <v>539.34370799999999</v>
      </c>
      <c r="I36" s="8">
        <v>774.69191538461507</v>
      </c>
      <c r="J36" s="8">
        <v>669.31599166666706</v>
      </c>
      <c r="K36" s="8">
        <v>549.38525000000004</v>
      </c>
      <c r="L36" s="8"/>
      <c r="M36" s="8"/>
    </row>
    <row r="37" spans="1:14">
      <c r="A37" s="138" t="s">
        <v>23</v>
      </c>
      <c r="B37" s="7">
        <v>0.26</v>
      </c>
      <c r="C37" s="7">
        <v>0.28999999999999998</v>
      </c>
      <c r="D37" s="8">
        <v>499.91666700000002</v>
      </c>
      <c r="E37" s="8">
        <v>563.23064999999997</v>
      </c>
      <c r="F37" s="8">
        <v>540.57449999999994</v>
      </c>
      <c r="G37" s="8">
        <v>521.70085800000004</v>
      </c>
      <c r="H37" s="8">
        <v>520.56783299999995</v>
      </c>
      <c r="I37" s="8">
        <v>545.638276923077</v>
      </c>
      <c r="J37" s="8">
        <v>555.69813333333309</v>
      </c>
      <c r="K37" s="8">
        <v>643.47693333333302</v>
      </c>
      <c r="L37" s="133">
        <v>603.90609622641489</v>
      </c>
      <c r="M37" s="133">
        <v>609.94515718867899</v>
      </c>
    </row>
    <row r="38" spans="1:14">
      <c r="A38" s="138" t="s">
        <v>24</v>
      </c>
      <c r="B38" s="7">
        <v>3.64</v>
      </c>
      <c r="C38" s="7">
        <v>6.88</v>
      </c>
      <c r="D38" s="107">
        <v>425.15182299999998</v>
      </c>
      <c r="E38" s="107">
        <v>437.27473300000003</v>
      </c>
      <c r="F38" s="107">
        <v>423.3811</v>
      </c>
      <c r="G38" s="8">
        <v>383.67615799999999</v>
      </c>
      <c r="H38" s="107">
        <v>396.86529200000001</v>
      </c>
      <c r="I38" s="8">
        <v>439.00426923076901</v>
      </c>
      <c r="J38" s="8">
        <v>421.48924166666706</v>
      </c>
      <c r="K38" s="8">
        <v>442.6909</v>
      </c>
      <c r="L38" s="133">
        <v>434</v>
      </c>
      <c r="M38" s="133">
        <v>434</v>
      </c>
    </row>
    <row r="39" spans="1:14">
      <c r="A39" s="6" t="s">
        <v>7</v>
      </c>
      <c r="B39" s="7">
        <v>0.26</v>
      </c>
      <c r="C39" s="7">
        <v>0.59</v>
      </c>
      <c r="D39" s="8"/>
      <c r="E39" s="8"/>
      <c r="F39" s="8" t="s">
        <v>157</v>
      </c>
      <c r="G39" s="8">
        <v>413.69810799999999</v>
      </c>
      <c r="H39" s="8">
        <v>421.64760000000001</v>
      </c>
      <c r="I39" s="8">
        <v>414.65465384615402</v>
      </c>
      <c r="J39" s="8">
        <v>407.37046666666703</v>
      </c>
      <c r="K39" s="8">
        <v>403.43046666666703</v>
      </c>
      <c r="L39" s="8"/>
      <c r="M39" s="8"/>
    </row>
    <row r="40" spans="1:14">
      <c r="A40" s="16" t="s">
        <v>8</v>
      </c>
      <c r="B40" s="7">
        <v>0.03</v>
      </c>
      <c r="C40" s="17">
        <v>0.41</v>
      </c>
      <c r="D40" s="12" t="s">
        <v>157</v>
      </c>
      <c r="E40" s="8" t="s">
        <v>157</v>
      </c>
      <c r="F40" s="8" t="s">
        <v>157</v>
      </c>
      <c r="G40" s="107">
        <v>362.88008300000001</v>
      </c>
      <c r="H40" s="8">
        <v>430.67964999999998</v>
      </c>
      <c r="I40" s="107">
        <v>383.27250769230807</v>
      </c>
      <c r="J40" s="107">
        <v>368.77536666666703</v>
      </c>
      <c r="K40" s="107">
        <v>467.627925</v>
      </c>
      <c r="L40" s="8"/>
      <c r="M40" s="8"/>
    </row>
    <row r="41" spans="1:14">
      <c r="A41" s="18" t="s">
        <v>3</v>
      </c>
      <c r="B41" s="255">
        <f>SUM(B33:B40)</f>
        <v>100.00000000000001</v>
      </c>
      <c r="C41" s="256">
        <f>SUM(C32:C40)</f>
        <v>100</v>
      </c>
      <c r="D41" s="62">
        <f>+(D33*$B$33+D34*$B$34+D35*$B$35+D36*$B$36+D37*$B$37+D38*$B$38)/(100-$B$39-$B$40)</f>
        <v>564.36490941169382</v>
      </c>
      <c r="E41" s="62">
        <f>+(E33*$B$33+E34*$B$34+E35*$B$35+E36*$B$36+E37*$B$37+E38*$B$38)/(100-$B$39-$B$40)</f>
        <v>618.73237565931208</v>
      </c>
      <c r="F41" s="62">
        <f>+(F33*$B$33+F34*$B$34+F35*$B$35+F36*$B$36+F37*$B$37+F38*$B$38)/(100-$B$39-$B$40)</f>
        <v>594.61690843706754</v>
      </c>
      <c r="G41" s="62">
        <f>+(G33*$B$33+G34*$B$34+G35*$B$35+G36*$B$36+G37*$B$37+G38*$B$38+G39*$B$39+G40*$B$40)/100</f>
        <v>586.30806419080011</v>
      </c>
      <c r="H41" s="62">
        <f>+(H33*$B$33+H34*$B$34+H35*$B$35+H36*$B$36+H37*$B$37+H38*$B$38+H39*$B$39+H40*$B$40)/100</f>
        <v>607.32584703010002</v>
      </c>
      <c r="I41" s="62">
        <f>+(I33*$B$33+I34*$B$34+I35*$B$35+I36*$B$36+I37*$B$37+I38*$B$38+I39*$B$39+I40*$B$40)/100</f>
        <v>637.6935361692307</v>
      </c>
      <c r="J41" s="62">
        <f>+(J33*$B$33+J34*$B$34+J35*$B$35+J36*$B$36+J37*$B$37+J38*$B$38+J39*$B$39+J40*$B$40)/100</f>
        <v>584.29972987916676</v>
      </c>
      <c r="K41" s="62">
        <f>+(K32*C32+K33*$C$33+K34*$C$34+K35*$C$35+K36*$C$36+K37*$C$37+K38*$C$38+K39*$C$39+K40*$C$40)/100</f>
        <v>594.21182276749994</v>
      </c>
      <c r="L41" s="133">
        <f>+(L32*$C$32+L34*$C$34+L35*$C$35+L37*$C$37+L38*$C$38)/$C$31</f>
        <v>620.49207806504012</v>
      </c>
      <c r="M41" s="133">
        <f>+(M32*$C$32+M34*$C$34+M35*$C$35+M37*$C$37+M38*$C$38)/($C$31)</f>
        <v>627.27288258569035</v>
      </c>
    </row>
    <row r="42" spans="1:14">
      <c r="A42" s="177"/>
      <c r="B42" s="178"/>
      <c r="C42" s="251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25"/>
    </row>
    <row r="43" spans="1:14">
      <c r="A43" s="26" t="s">
        <v>179</v>
      </c>
      <c r="B43" s="134">
        <f>+B34+B35+B37+B38</f>
        <v>75.570000000000007</v>
      </c>
      <c r="C43" s="250"/>
      <c r="D43" s="28"/>
      <c r="E43" s="30">
        <f t="shared" ref="E43:M43" si="1">+(E41/D41)-1</f>
        <v>9.6333888484122943E-2</v>
      </c>
      <c r="F43" s="30">
        <f t="shared" si="1"/>
        <v>-3.8975602653000707E-2</v>
      </c>
      <c r="G43" s="30">
        <f t="shared" si="1"/>
        <v>-1.3973440930408421E-2</v>
      </c>
      <c r="H43" s="30">
        <f t="shared" si="1"/>
        <v>3.5847678247966641E-2</v>
      </c>
      <c r="I43" s="30">
        <f t="shared" si="1"/>
        <v>5.0002299898205482E-2</v>
      </c>
      <c r="J43" s="30">
        <f t="shared" si="1"/>
        <v>-8.3729571120969237E-2</v>
      </c>
      <c r="K43" s="30">
        <f t="shared" si="1"/>
        <v>1.6964055229638841E-2</v>
      </c>
      <c r="L43" s="30">
        <f t="shared" si="1"/>
        <v>4.422708248237428E-2</v>
      </c>
      <c r="M43" s="30">
        <f t="shared" si="1"/>
        <v>1.092810812636924E-2</v>
      </c>
    </row>
    <row r="44" spans="1:14">
      <c r="A44" s="438" t="s">
        <v>67</v>
      </c>
      <c r="B44" s="439"/>
      <c r="C44" s="248"/>
      <c r="D44" s="173"/>
      <c r="E44" s="173"/>
      <c r="F44" s="173"/>
      <c r="G44" s="173"/>
      <c r="H44" s="173"/>
      <c r="I44" s="173"/>
      <c r="J44" s="173"/>
      <c r="K44" s="173"/>
      <c r="L44" s="173"/>
      <c r="M44" s="173"/>
    </row>
    <row r="45" spans="1:14">
      <c r="A45" s="173"/>
      <c r="B45" s="180"/>
      <c r="C45" s="180"/>
      <c r="D45" s="137"/>
      <c r="E45" s="181" t="s">
        <v>180</v>
      </c>
      <c r="F45" s="173"/>
      <c r="G45" s="173"/>
      <c r="H45" s="173"/>
      <c r="I45" s="173"/>
      <c r="J45" s="173"/>
      <c r="K45" s="173"/>
      <c r="L45" s="173"/>
      <c r="M45" s="173"/>
    </row>
    <row r="49" spans="1:13">
      <c r="D49" s="260">
        <f>+D31</f>
        <v>2004</v>
      </c>
      <c r="E49" s="260">
        <f t="shared" ref="E49:M49" si="2">+E31</f>
        <v>2005</v>
      </c>
      <c r="F49" s="260">
        <f t="shared" si="2"/>
        <v>2006</v>
      </c>
      <c r="G49" s="260">
        <f t="shared" si="2"/>
        <v>2007</v>
      </c>
      <c r="H49" s="260">
        <f t="shared" si="2"/>
        <v>2008</v>
      </c>
      <c r="I49" s="260">
        <f t="shared" si="2"/>
        <v>2009</v>
      </c>
      <c r="J49" s="260">
        <f t="shared" si="2"/>
        <v>2010</v>
      </c>
      <c r="K49" s="260">
        <f t="shared" si="2"/>
        <v>2011</v>
      </c>
      <c r="L49" s="260">
        <f t="shared" si="2"/>
        <v>2012</v>
      </c>
      <c r="M49" s="260">
        <f t="shared" si="2"/>
        <v>2013</v>
      </c>
    </row>
    <row r="50" spans="1:13">
      <c r="A50" t="s">
        <v>214</v>
      </c>
      <c r="L50" s="41">
        <f>+L24</f>
        <v>545.37391207319797</v>
      </c>
      <c r="M50" s="41">
        <f>+M24</f>
        <v>546.95815109437501</v>
      </c>
    </row>
    <row r="51" spans="1:13">
      <c r="A51" t="str">
        <f>+A24</f>
        <v>EU_H</v>
      </c>
      <c r="B51">
        <f t="shared" ref="B51:K51" si="3">+B24</f>
        <v>100</v>
      </c>
      <c r="C51">
        <f t="shared" si="3"/>
        <v>100</v>
      </c>
      <c r="D51" s="41">
        <f t="shared" si="3"/>
        <v>401.43379490624369</v>
      </c>
      <c r="E51" s="41">
        <f t="shared" si="3"/>
        <v>395.10861993301745</v>
      </c>
      <c r="F51" s="41">
        <f t="shared" si="3"/>
        <v>415.84166693149098</v>
      </c>
      <c r="G51" s="41">
        <f t="shared" si="3"/>
        <v>367.76043629333333</v>
      </c>
      <c r="H51" s="41">
        <f t="shared" si="3"/>
        <v>391.87344838750005</v>
      </c>
      <c r="I51" s="41">
        <f t="shared" si="3"/>
        <v>412.48287703538449</v>
      </c>
      <c r="J51" s="41">
        <f t="shared" si="3"/>
        <v>436.03397695916675</v>
      </c>
      <c r="K51" s="41">
        <f t="shared" si="3"/>
        <v>498.78836328750009</v>
      </c>
      <c r="L51" s="263"/>
    </row>
    <row r="52" spans="1:13">
      <c r="A52" t="s">
        <v>215</v>
      </c>
      <c r="L52" s="41">
        <f>+L41</f>
        <v>620.49207806504012</v>
      </c>
      <c r="M52" s="41">
        <f>+M41</f>
        <v>627.27288258569035</v>
      </c>
    </row>
    <row r="53" spans="1:13">
      <c r="A53" t="str">
        <f>+A41</f>
        <v>EU_L</v>
      </c>
      <c r="B53">
        <f t="shared" ref="B53:K53" si="4">+B41</f>
        <v>100.00000000000001</v>
      </c>
      <c r="C53">
        <f t="shared" si="4"/>
        <v>100</v>
      </c>
      <c r="D53" s="41">
        <f t="shared" si="4"/>
        <v>564.36490941169382</v>
      </c>
      <c r="E53" s="41">
        <f t="shared" si="4"/>
        <v>618.73237565931208</v>
      </c>
      <c r="F53" s="41">
        <f t="shared" si="4"/>
        <v>594.61690843706754</v>
      </c>
      <c r="G53" s="41">
        <f t="shared" si="4"/>
        <v>586.30806419080011</v>
      </c>
      <c r="H53" s="41">
        <f t="shared" si="4"/>
        <v>607.32584703010002</v>
      </c>
      <c r="I53" s="41">
        <f t="shared" si="4"/>
        <v>637.6935361692307</v>
      </c>
      <c r="J53" s="41">
        <f t="shared" si="4"/>
        <v>584.29972987916676</v>
      </c>
      <c r="K53" s="41">
        <f t="shared" si="4"/>
        <v>594.21182276749994</v>
      </c>
    </row>
    <row r="54" spans="1:13">
      <c r="D54" s="41">
        <f>+D53-D51</f>
        <v>162.93111450545013</v>
      </c>
      <c r="E54" s="41">
        <f t="shared" ref="E54:K54" si="5">+E53-E51</f>
        <v>223.62375572629463</v>
      </c>
      <c r="F54" s="41">
        <f t="shared" si="5"/>
        <v>178.77524150557656</v>
      </c>
      <c r="G54" s="41">
        <f t="shared" si="5"/>
        <v>218.54762789746678</v>
      </c>
      <c r="H54" s="41">
        <f t="shared" si="5"/>
        <v>215.45239864259997</v>
      </c>
      <c r="I54" s="41">
        <f t="shared" si="5"/>
        <v>225.21065913384621</v>
      </c>
      <c r="J54" s="41">
        <f t="shared" si="5"/>
        <v>148.26575292000001</v>
      </c>
      <c r="K54" s="41">
        <f t="shared" si="5"/>
        <v>95.423459479999849</v>
      </c>
      <c r="L54" s="41">
        <f>+L52-L50</f>
        <v>75.118165991842147</v>
      </c>
      <c r="M54" s="41">
        <f>+M52-M50</f>
        <v>80.314731491315342</v>
      </c>
    </row>
  </sheetData>
  <mergeCells count="2">
    <mergeCell ref="A5:B6"/>
    <mergeCell ref="A44:B44"/>
  </mergeCells>
  <phoneticPr fontId="13" type="noConversion"/>
  <pageMargins left="0.35433070866141736" right="0" top="0.98425196850393704" bottom="0.98425196850393704" header="0.51181102362204722" footer="0.51181102362204722"/>
  <pageSetup paperSize="9" scale="67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6"/>
  <sheetViews>
    <sheetView topLeftCell="E1" workbookViewId="0"/>
  </sheetViews>
  <sheetFormatPr defaultRowHeight="12.75"/>
  <sheetData>
    <row r="3" spans="1:18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8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8" ht="15">
      <c r="A5" s="437" t="s">
        <v>177</v>
      </c>
      <c r="B5" s="437"/>
      <c r="C5" s="331"/>
      <c r="D5" s="289" t="s">
        <v>194</v>
      </c>
      <c r="E5" s="34"/>
      <c r="F5" s="290">
        <v>41029</v>
      </c>
      <c r="G5" s="34"/>
      <c r="H5" s="34"/>
      <c r="I5" s="34"/>
      <c r="J5" s="34"/>
      <c r="K5" s="34"/>
      <c r="L5" s="34"/>
      <c r="M5" s="34"/>
      <c r="N5" s="34"/>
    </row>
    <row r="6" spans="1:18" ht="15">
      <c r="A6" s="437"/>
      <c r="B6" s="437"/>
      <c r="C6" s="331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8">
      <c r="A7" s="34"/>
      <c r="B7" s="34"/>
      <c r="C7" s="34"/>
      <c r="D7" s="34"/>
      <c r="E7" s="34"/>
      <c r="F7" s="34"/>
      <c r="G7" s="34" t="s">
        <v>217</v>
      </c>
      <c r="H7" s="34"/>
      <c r="I7" s="34"/>
      <c r="J7" s="34"/>
      <c r="K7" s="34"/>
      <c r="L7" s="34"/>
      <c r="M7" s="34"/>
      <c r="N7" s="34"/>
    </row>
    <row r="8" spans="1:18" ht="24" thickBot="1">
      <c r="A8" s="185" t="s">
        <v>0</v>
      </c>
      <c r="B8" s="98"/>
      <c r="C8" s="98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8" ht="13.5" thickTop="1">
      <c r="A9" s="258"/>
      <c r="B9" s="34"/>
      <c r="C9" s="34"/>
      <c r="D9" s="113"/>
      <c r="E9" s="112"/>
      <c r="F9" s="34"/>
      <c r="G9" s="34"/>
      <c r="H9" s="34"/>
      <c r="I9" s="34"/>
      <c r="J9" s="34"/>
      <c r="K9" s="34"/>
      <c r="L9" s="34"/>
      <c r="M9" s="340" t="s">
        <v>237</v>
      </c>
      <c r="N9" s="341"/>
      <c r="O9" s="342" t="s">
        <v>238</v>
      </c>
      <c r="P9" s="343"/>
      <c r="Q9" s="328" t="s">
        <v>239</v>
      </c>
    </row>
    <row r="10" spans="1:18" ht="22.5">
      <c r="A10" s="1" t="s">
        <v>69</v>
      </c>
      <c r="B10" s="327" t="s">
        <v>9</v>
      </c>
      <c r="C10" s="92" t="s">
        <v>240</v>
      </c>
      <c r="D10" s="253"/>
      <c r="E10" s="2"/>
      <c r="F10" s="2"/>
      <c r="G10" s="2"/>
      <c r="H10" s="2"/>
      <c r="I10" s="2"/>
      <c r="J10" s="2"/>
      <c r="K10" s="2"/>
      <c r="L10" s="2"/>
      <c r="M10" s="110"/>
      <c r="N10" s="344"/>
      <c r="O10" s="345"/>
      <c r="P10" s="346"/>
      <c r="Q10" s="347"/>
      <c r="R10" s="42" t="s">
        <v>253</v>
      </c>
    </row>
    <row r="11" spans="1:18">
      <c r="A11" s="4"/>
      <c r="B11" s="254">
        <f>+B14+B16+B17+B18+B20+B22+B25</f>
        <v>89.62</v>
      </c>
      <c r="C11" s="254">
        <f>+C14+C16+C17+C18+C20+C22+C25</f>
        <v>89.049999999999983</v>
      </c>
      <c r="D11" s="3">
        <v>2004</v>
      </c>
      <c r="E11" s="3">
        <v>2005</v>
      </c>
      <c r="F11" s="3">
        <v>2006</v>
      </c>
      <c r="G11" s="3">
        <v>2007</v>
      </c>
      <c r="H11" s="3">
        <v>2008</v>
      </c>
      <c r="I11" s="3">
        <v>2009</v>
      </c>
      <c r="J11" s="3">
        <v>2010</v>
      </c>
      <c r="K11" s="3">
        <v>2011</v>
      </c>
      <c r="L11" s="3">
        <v>2012</v>
      </c>
      <c r="M11" s="3">
        <v>2012</v>
      </c>
      <c r="N11" s="86">
        <v>2013</v>
      </c>
      <c r="O11" s="348">
        <v>2013</v>
      </c>
      <c r="P11" s="349">
        <v>2014</v>
      </c>
      <c r="Q11" s="350"/>
    </row>
    <row r="12" spans="1:18">
      <c r="A12" s="6" t="s">
        <v>10</v>
      </c>
      <c r="B12" s="7">
        <v>0.53</v>
      </c>
      <c r="C12" s="7">
        <v>0.46</v>
      </c>
      <c r="D12" s="8"/>
      <c r="E12" s="8"/>
      <c r="F12" s="8">
        <v>349.93</v>
      </c>
      <c r="G12" s="8">
        <v>424.96729166666705</v>
      </c>
      <c r="H12" s="8">
        <v>460.82610833333302</v>
      </c>
      <c r="I12" s="8">
        <v>464.82980000000003</v>
      </c>
      <c r="J12" s="8">
        <v>454.46668333333332</v>
      </c>
      <c r="K12" s="8">
        <v>474.43970833333333</v>
      </c>
      <c r="L12" s="8">
        <v>510.75703636363636</v>
      </c>
      <c r="M12" s="8"/>
      <c r="N12" s="77"/>
      <c r="O12" s="351"/>
      <c r="P12" s="352"/>
      <c r="Q12" s="353" t="s">
        <v>10</v>
      </c>
    </row>
    <row r="13" spans="1:18">
      <c r="A13" s="6" t="s">
        <v>223</v>
      </c>
      <c r="B13" s="7"/>
      <c r="C13" s="7">
        <v>0.26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77"/>
      <c r="O13" s="351"/>
      <c r="P13" s="352"/>
      <c r="Q13" s="353"/>
    </row>
    <row r="14" spans="1:18">
      <c r="A14" s="138" t="s">
        <v>11</v>
      </c>
      <c r="B14" s="7">
        <v>6.67</v>
      </c>
      <c r="C14" s="7">
        <v>6.87</v>
      </c>
      <c r="D14" s="8">
        <v>371.49000769230804</v>
      </c>
      <c r="E14" s="8">
        <v>383.7346</v>
      </c>
      <c r="F14" s="8">
        <v>407.72964545454499</v>
      </c>
      <c r="G14" s="8">
        <v>391.00440000000003</v>
      </c>
      <c r="H14" s="8">
        <v>412.55795000000001</v>
      </c>
      <c r="I14" s="8">
        <v>424.12868461538505</v>
      </c>
      <c r="J14" s="8">
        <v>428.61840833333332</v>
      </c>
      <c r="K14" s="8">
        <v>478.94825833333334</v>
      </c>
      <c r="L14" s="8">
        <v>512.88940909090911</v>
      </c>
      <c r="M14" s="133">
        <v>518.4</v>
      </c>
      <c r="N14" s="354">
        <v>549.50400000000013</v>
      </c>
      <c r="O14" s="355">
        <v>465.53</v>
      </c>
      <c r="P14" s="356">
        <v>483</v>
      </c>
      <c r="Q14" s="357" t="s">
        <v>11</v>
      </c>
      <c r="R14" s="111">
        <f>+(O14/N14)-1</f>
        <v>-0.1528178138830657</v>
      </c>
    </row>
    <row r="15" spans="1:18">
      <c r="A15" s="259" t="s">
        <v>208</v>
      </c>
      <c r="B15" s="7">
        <v>0.12</v>
      </c>
      <c r="C15" s="7">
        <v>0.1</v>
      </c>
      <c r="D15" s="8"/>
      <c r="E15" s="8"/>
      <c r="F15" s="8"/>
      <c r="G15" s="8"/>
      <c r="H15" s="8"/>
      <c r="I15" s="8"/>
      <c r="J15" s="8"/>
      <c r="K15" s="8">
        <v>242.36115000000001</v>
      </c>
      <c r="L15" s="8">
        <v>255.07423636363637</v>
      </c>
      <c r="M15" s="8"/>
      <c r="N15" s="77"/>
      <c r="O15" s="351"/>
      <c r="P15" s="352"/>
      <c r="Q15" s="358" t="s">
        <v>208</v>
      </c>
      <c r="R15" s="111"/>
    </row>
    <row r="16" spans="1:18">
      <c r="A16" s="138" t="s">
        <v>12</v>
      </c>
      <c r="B16" s="7">
        <v>8.42</v>
      </c>
      <c r="C16" s="7">
        <v>8.19</v>
      </c>
      <c r="D16" s="8">
        <v>353.95912307692305</v>
      </c>
      <c r="E16" s="8">
        <v>327.88880833333303</v>
      </c>
      <c r="F16" s="8">
        <v>334.67448181818202</v>
      </c>
      <c r="G16" s="8">
        <v>339.68464999999998</v>
      </c>
      <c r="H16" s="8">
        <v>352.78739166666702</v>
      </c>
      <c r="I16" s="8">
        <v>363.8417</v>
      </c>
      <c r="J16" s="8">
        <v>428.16104166666668</v>
      </c>
      <c r="K16" s="8">
        <v>471.02870833333333</v>
      </c>
      <c r="L16" s="8">
        <v>443.85369090909091</v>
      </c>
      <c r="M16" s="133">
        <v>470</v>
      </c>
      <c r="N16" s="354">
        <v>460</v>
      </c>
      <c r="O16" s="355">
        <v>445</v>
      </c>
      <c r="P16" s="356">
        <v>450</v>
      </c>
      <c r="Q16" s="357" t="s">
        <v>12</v>
      </c>
      <c r="R16" s="111">
        <f t="shared" ref="R16:R43" si="0">+(O16/N16)-1</f>
        <v>-3.2608695652173947E-2</v>
      </c>
    </row>
    <row r="17" spans="1:18">
      <c r="A17" s="138" t="s">
        <v>13</v>
      </c>
      <c r="B17" s="7">
        <v>4.6399999999999997</v>
      </c>
      <c r="C17" s="7">
        <v>4.6900000000000004</v>
      </c>
      <c r="D17" s="8">
        <v>410.89942307692303</v>
      </c>
      <c r="E17" s="8">
        <v>480.00325833333306</v>
      </c>
      <c r="F17" s="8">
        <v>472.46381818181806</v>
      </c>
      <c r="G17" s="8">
        <v>455.18599166666701</v>
      </c>
      <c r="H17" s="8">
        <v>504.02257500000002</v>
      </c>
      <c r="I17" s="8">
        <v>515.71131538461509</v>
      </c>
      <c r="J17" s="8">
        <v>464.08156666666667</v>
      </c>
      <c r="K17" s="8">
        <v>517.74185833333331</v>
      </c>
      <c r="L17" s="8">
        <v>511.6882727272727</v>
      </c>
      <c r="M17" s="133">
        <v>532</v>
      </c>
      <c r="N17" s="359"/>
      <c r="O17" s="355">
        <v>508</v>
      </c>
      <c r="P17" s="356">
        <v>508</v>
      </c>
      <c r="Q17" s="357" t="s">
        <v>13</v>
      </c>
      <c r="R17" s="111"/>
    </row>
    <row r="18" spans="1:18">
      <c r="A18" s="284" t="s">
        <v>14</v>
      </c>
      <c r="B18" s="7">
        <v>17.89</v>
      </c>
      <c r="C18" s="7">
        <v>17.739999999999998</v>
      </c>
      <c r="D18" s="8">
        <v>487.03006923076902</v>
      </c>
      <c r="E18" s="8">
        <v>486.23740833333306</v>
      </c>
      <c r="F18" s="8">
        <v>540.26576363636411</v>
      </c>
      <c r="G18" s="8">
        <v>540.14247499999999</v>
      </c>
      <c r="H18" s="8">
        <v>563.44776666666712</v>
      </c>
      <c r="I18" s="8">
        <v>584.14069230769201</v>
      </c>
      <c r="J18" s="8">
        <v>580.22213333333332</v>
      </c>
      <c r="K18" s="8">
        <v>613.82453333333331</v>
      </c>
      <c r="L18" s="8">
        <v>616.52029090909093</v>
      </c>
      <c r="M18" s="133">
        <v>610.79999999999995</v>
      </c>
      <c r="N18" s="354">
        <v>610.79999999999995</v>
      </c>
      <c r="O18" s="355">
        <v>610.79999999999995</v>
      </c>
      <c r="P18" s="356">
        <v>624.20000000000005</v>
      </c>
      <c r="Q18" s="360" t="s">
        <v>14</v>
      </c>
      <c r="R18" s="111">
        <f t="shared" si="0"/>
        <v>0</v>
      </c>
    </row>
    <row r="19" spans="1:18">
      <c r="A19" s="259" t="s">
        <v>22</v>
      </c>
      <c r="B19" s="7"/>
      <c r="C19" s="7">
        <v>0.43</v>
      </c>
      <c r="D19" s="8"/>
      <c r="E19" s="8"/>
      <c r="F19" s="8"/>
      <c r="G19" s="8"/>
      <c r="H19" s="8"/>
      <c r="I19" s="8"/>
      <c r="J19" s="8"/>
      <c r="K19" s="8"/>
      <c r="L19" s="8"/>
      <c r="M19" s="133"/>
      <c r="N19" s="354"/>
      <c r="O19" s="355"/>
      <c r="P19" s="356"/>
      <c r="Q19" s="360"/>
      <c r="R19" s="111"/>
    </row>
    <row r="20" spans="1:18">
      <c r="A20" s="138" t="s">
        <v>15</v>
      </c>
      <c r="B20" s="7">
        <v>2.3199999999999998</v>
      </c>
      <c r="C20" s="7">
        <v>2.19</v>
      </c>
      <c r="D20" s="8">
        <v>406.40843846153803</v>
      </c>
      <c r="E20" s="8">
        <v>413.85401666666706</v>
      </c>
      <c r="F20" s="8">
        <v>403.65487272727307</v>
      </c>
      <c r="G20" s="8">
        <v>395.46810833333302</v>
      </c>
      <c r="H20" s="8">
        <v>450.84206666666705</v>
      </c>
      <c r="I20" s="8">
        <v>457.87580769230806</v>
      </c>
      <c r="J20" s="8">
        <v>462.22339166666666</v>
      </c>
      <c r="K20" s="8">
        <v>511.62778333333335</v>
      </c>
      <c r="L20" s="8">
        <v>544.87371818181816</v>
      </c>
      <c r="M20" s="133">
        <v>545</v>
      </c>
      <c r="N20" s="354">
        <v>520</v>
      </c>
      <c r="O20" s="355">
        <v>525</v>
      </c>
      <c r="P20" s="356">
        <v>510</v>
      </c>
      <c r="Q20" s="357" t="s">
        <v>15</v>
      </c>
      <c r="R20" s="111">
        <f t="shared" si="0"/>
        <v>9.6153846153845812E-3</v>
      </c>
    </row>
    <row r="21" spans="1:18">
      <c r="A21" s="6" t="s">
        <v>16</v>
      </c>
      <c r="B21" s="7">
        <v>1.28</v>
      </c>
      <c r="C21" s="7">
        <v>1.28</v>
      </c>
      <c r="D21" s="8">
        <v>451.85520000000002</v>
      </c>
      <c r="E21" s="8">
        <v>453.63699166666703</v>
      </c>
      <c r="F21" s="8">
        <v>465.00920000000002</v>
      </c>
      <c r="G21" s="8">
        <v>463.37080000000003</v>
      </c>
      <c r="H21" s="8">
        <v>469.61610000000002</v>
      </c>
      <c r="I21" s="8">
        <v>501.31355384615404</v>
      </c>
      <c r="J21" s="8">
        <v>498.86881666666665</v>
      </c>
      <c r="K21" s="8">
        <v>512.61471666666671</v>
      </c>
      <c r="L21" s="8">
        <v>528.21261818181813</v>
      </c>
      <c r="M21" s="8"/>
      <c r="N21" s="77"/>
      <c r="O21" s="351"/>
      <c r="P21" s="352"/>
      <c r="Q21" s="361" t="s">
        <v>16</v>
      </c>
      <c r="R21" s="111"/>
    </row>
    <row r="22" spans="1:18">
      <c r="A22" s="138" t="s">
        <v>17</v>
      </c>
      <c r="B22" s="7">
        <v>0.17</v>
      </c>
      <c r="C22" s="7">
        <v>0.12</v>
      </c>
      <c r="D22" s="8">
        <v>322.37135555555602</v>
      </c>
      <c r="E22" s="8">
        <v>343.09474999999998</v>
      </c>
      <c r="F22" s="8">
        <v>329.52037272727307</v>
      </c>
      <c r="G22" s="8">
        <v>317.03970000000004</v>
      </c>
      <c r="H22" s="8">
        <v>326.64364166666701</v>
      </c>
      <c r="I22" s="8">
        <v>338.05662307692302</v>
      </c>
      <c r="J22" s="8">
        <v>355.48082499999998</v>
      </c>
      <c r="K22" s="8">
        <v>390.84648333333331</v>
      </c>
      <c r="L22" s="8">
        <v>395.84956363636365</v>
      </c>
      <c r="M22" s="133">
        <v>387</v>
      </c>
      <c r="N22" s="354">
        <v>430</v>
      </c>
      <c r="O22" s="355">
        <v>370</v>
      </c>
      <c r="P22" s="356">
        <v>370</v>
      </c>
      <c r="Q22" s="357" t="s">
        <v>17</v>
      </c>
      <c r="R22" s="111">
        <f t="shared" si="0"/>
        <v>-0.13953488372093026</v>
      </c>
    </row>
    <row r="23" spans="1:18">
      <c r="A23" s="6" t="s">
        <v>4</v>
      </c>
      <c r="B23" s="7">
        <v>7.51</v>
      </c>
      <c r="C23" s="7">
        <v>7.47</v>
      </c>
      <c r="D23" s="8"/>
      <c r="E23" s="8"/>
      <c r="F23" s="8"/>
      <c r="G23" s="8">
        <v>180.78730000000002</v>
      </c>
      <c r="H23" s="8">
        <v>188.36939166666701</v>
      </c>
      <c r="I23" s="8">
        <v>181.766823076923</v>
      </c>
      <c r="J23" s="8">
        <v>191.21928333333332</v>
      </c>
      <c r="K23" s="8">
        <v>239.23043333333334</v>
      </c>
      <c r="L23" s="8">
        <v>234.10080909090908</v>
      </c>
      <c r="M23" s="8"/>
      <c r="N23" s="77"/>
      <c r="O23" s="351"/>
      <c r="P23" s="352"/>
      <c r="Q23" s="361" t="s">
        <v>4</v>
      </c>
      <c r="R23" s="111"/>
    </row>
    <row r="24" spans="1:18">
      <c r="A24" s="6" t="s">
        <v>18</v>
      </c>
      <c r="B24" s="7">
        <v>0.94</v>
      </c>
      <c r="C24" s="7">
        <v>0.95</v>
      </c>
      <c r="D24" s="8">
        <v>326.27399230769203</v>
      </c>
      <c r="E24" s="8">
        <v>329.57852500000001</v>
      </c>
      <c r="F24" s="8">
        <v>342.66136363636406</v>
      </c>
      <c r="G24" s="8">
        <v>346.969783333333</v>
      </c>
      <c r="H24" s="8">
        <v>349.33187499999997</v>
      </c>
      <c r="I24" s="8">
        <v>310.22527692307705</v>
      </c>
      <c r="J24" s="8">
        <v>371.01350833333333</v>
      </c>
      <c r="K24" s="8">
        <v>406.88270833333331</v>
      </c>
      <c r="L24" s="8">
        <v>453.50819999999999</v>
      </c>
      <c r="M24" s="8"/>
      <c r="N24" s="77"/>
      <c r="O24" s="351"/>
      <c r="P24" s="352"/>
      <c r="Q24" s="361" t="s">
        <v>18</v>
      </c>
      <c r="R24" s="111"/>
    </row>
    <row r="25" spans="1:18">
      <c r="A25" s="138" t="s">
        <v>19</v>
      </c>
      <c r="B25" s="7">
        <v>49.51</v>
      </c>
      <c r="C25" s="7">
        <v>49.25</v>
      </c>
      <c r="D25" s="8">
        <v>382.31680769230803</v>
      </c>
      <c r="E25" s="8">
        <v>361.71045833333301</v>
      </c>
      <c r="F25" s="8">
        <v>379.86763636363605</v>
      </c>
      <c r="G25" s="8">
        <v>344.92807499999998</v>
      </c>
      <c r="H25" s="8">
        <v>371.79990833333306</v>
      </c>
      <c r="I25" s="8">
        <v>406.61426923076903</v>
      </c>
      <c r="J25" s="8">
        <v>452.43576666666667</v>
      </c>
      <c r="K25" s="8">
        <v>501.72770833333334</v>
      </c>
      <c r="L25" s="8">
        <v>499.7214909090909</v>
      </c>
      <c r="M25" s="133">
        <v>540</v>
      </c>
      <c r="N25" s="354">
        <v>540</v>
      </c>
      <c r="O25" s="355">
        <v>510</v>
      </c>
      <c r="P25" s="356">
        <v>505</v>
      </c>
      <c r="Q25" s="357" t="s">
        <v>19</v>
      </c>
      <c r="R25" s="111">
        <f t="shared" si="0"/>
        <v>-5.555555555555558E-2</v>
      </c>
    </row>
    <row r="26" spans="1:18">
      <c r="A26" s="16" t="s">
        <v>1</v>
      </c>
      <c r="B26" s="17">
        <f>SUM(B12:B25)</f>
        <v>100</v>
      </c>
      <c r="C26" s="17">
        <f>SUM(C12:C25)</f>
        <v>100</v>
      </c>
      <c r="D26" s="108">
        <v>401.43379490624369</v>
      </c>
      <c r="E26" s="108">
        <v>395.10861993301745</v>
      </c>
      <c r="F26" s="108">
        <v>415.84166693149098</v>
      </c>
      <c r="G26" s="108">
        <v>367.76043629333333</v>
      </c>
      <c r="H26" s="108">
        <v>391.87344838750005</v>
      </c>
      <c r="I26" s="108">
        <v>412.48287703538449</v>
      </c>
      <c r="J26" s="108">
        <v>436.03397695916669</v>
      </c>
      <c r="K26" s="108">
        <v>497.84388758999995</v>
      </c>
      <c r="L26" s="108">
        <v>497.9643156599999</v>
      </c>
      <c r="M26" s="108">
        <f>+(M14*$B$14+M16*$B$16+M17*$B$17+M18*$B$18+M20*$B$20+M22*$B$22+M25*$B$25)/$B$11</f>
        <v>545.37391207319797</v>
      </c>
      <c r="N26" s="362">
        <f>+(N14*$C$14+N16*$C$16+N18*$C$18+N20*$C$20+N22*$C$22+N25*$C$25)/($C$11-C17)</f>
        <v>547.22006258890474</v>
      </c>
      <c r="O26" s="362">
        <f>+(O14*$C$14+O16*$C$16+O17*$C$17+O18*$C$18+O20*$C$20+O22*$C$22+O25*$C$25)/($C$11)</f>
        <v>520.74680628860199</v>
      </c>
      <c r="P26" s="362">
        <f>+(P14*$C$14+P16*$C$16+P17*$C$17+P18*$C$18+P20*$C$20+P22*$C$22+P25*$C$25)/($C$11)</f>
        <v>522.08970241437407</v>
      </c>
      <c r="Q26" s="363" t="s">
        <v>1</v>
      </c>
      <c r="R26" s="111">
        <f t="shared" si="0"/>
        <v>-4.837771512809208E-2</v>
      </c>
    </row>
    <row r="27" spans="1:18">
      <c r="A27" s="170" t="s">
        <v>195</v>
      </c>
      <c r="B27" s="171"/>
      <c r="C27" s="171"/>
      <c r="D27" s="172"/>
      <c r="E27" s="172"/>
      <c r="F27" s="172"/>
      <c r="G27" s="172"/>
      <c r="H27" s="172"/>
      <c r="I27" s="172">
        <v>282.45</v>
      </c>
      <c r="J27" s="172">
        <v>287.11</v>
      </c>
      <c r="K27" s="172">
        <v>304.76</v>
      </c>
      <c r="L27" s="172">
        <v>350.14</v>
      </c>
      <c r="M27" s="172">
        <v>360</v>
      </c>
      <c r="N27" s="172">
        <v>400</v>
      </c>
      <c r="O27" s="364">
        <v>370</v>
      </c>
      <c r="P27" s="365">
        <v>370</v>
      </c>
      <c r="Q27" s="170" t="s">
        <v>195</v>
      </c>
      <c r="R27" s="111">
        <f t="shared" si="0"/>
        <v>-7.4999999999999956E-2</v>
      </c>
    </row>
    <row r="28" spans="1:18">
      <c r="A28" s="26" t="s">
        <v>178</v>
      </c>
      <c r="B28" s="135">
        <f>+B14+B16+B18+B20+B25</f>
        <v>84.81</v>
      </c>
      <c r="C28" s="135">
        <f>+C14+C16+C17+C18+C20+C22+C25</f>
        <v>89.049999999999983</v>
      </c>
      <c r="D28" s="30"/>
      <c r="E28" s="30">
        <f t="shared" ref="E28:N28" si="1">+(E26/D26)-1</f>
        <v>-1.57564586078347E-2</v>
      </c>
      <c r="F28" s="30">
        <f t="shared" si="1"/>
        <v>5.2474296819918553E-2</v>
      </c>
      <c r="G28" s="30">
        <f t="shared" si="1"/>
        <v>-0.11562388875783081</v>
      </c>
      <c r="H28" s="30">
        <f t="shared" si="1"/>
        <v>6.5567172850898192E-2</v>
      </c>
      <c r="I28" s="30">
        <f t="shared" si="1"/>
        <v>5.259205167558334E-2</v>
      </c>
      <c r="J28" s="30">
        <f t="shared" si="1"/>
        <v>5.7095945637912759E-2</v>
      </c>
      <c r="K28" s="30">
        <f t="shared" si="1"/>
        <v>0.14175480328823453</v>
      </c>
      <c r="L28" s="30"/>
      <c r="M28" s="30">
        <f>+(M26/K26)-1</f>
        <v>9.5471744593038865E-2</v>
      </c>
      <c r="N28" s="30">
        <f t="shared" si="1"/>
        <v>3.3851096923369628E-3</v>
      </c>
      <c r="O28" s="366"/>
      <c r="P28" s="367"/>
      <c r="Q28" s="368" t="s">
        <v>178</v>
      </c>
      <c r="R28" s="111"/>
    </row>
    <row r="29" spans="1:18" ht="20.25">
      <c r="A29" s="175"/>
      <c r="B29" s="175"/>
      <c r="C29" s="175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70"/>
      <c r="P29" s="371"/>
      <c r="Q29" s="185"/>
      <c r="R29" s="111"/>
    </row>
    <row r="30" spans="1:18" ht="23.25">
      <c r="A30" s="117" t="s">
        <v>2</v>
      </c>
      <c r="B30" s="329"/>
      <c r="C30" s="329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72"/>
      <c r="P30" s="373"/>
      <c r="Q30" s="258"/>
      <c r="R30" s="111"/>
    </row>
    <row r="31" spans="1:18">
      <c r="A31" s="169"/>
      <c r="B31" s="173"/>
      <c r="C31" s="17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74"/>
      <c r="P31" s="375"/>
      <c r="Q31" s="376"/>
      <c r="R31" s="111"/>
    </row>
    <row r="32" spans="1:18" ht="22.5">
      <c r="A32" s="1" t="s">
        <v>69</v>
      </c>
      <c r="B32" s="1" t="s">
        <v>9</v>
      </c>
      <c r="C32" s="92" t="s">
        <v>240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85"/>
      <c r="O32" s="377"/>
      <c r="P32" s="378"/>
      <c r="Q32" s="328" t="s">
        <v>241</v>
      </c>
      <c r="R32" s="111"/>
    </row>
    <row r="33" spans="1:18">
      <c r="A33" s="4"/>
      <c r="B33" s="134">
        <f>+B36+B37+B39+B40</f>
        <v>61.430000000000007</v>
      </c>
      <c r="C33" s="134">
        <f>+C34+C36+C37+C39+C40</f>
        <v>65.3</v>
      </c>
      <c r="D33" s="3">
        <v>2004</v>
      </c>
      <c r="E33" s="3">
        <v>2005</v>
      </c>
      <c r="F33" s="3">
        <v>2006</v>
      </c>
      <c r="G33" s="3">
        <v>2007</v>
      </c>
      <c r="H33" s="3">
        <v>2008</v>
      </c>
      <c r="I33" s="3">
        <v>2009</v>
      </c>
      <c r="J33" s="3">
        <v>2010</v>
      </c>
      <c r="K33" s="3">
        <v>2011</v>
      </c>
      <c r="L33" s="3">
        <v>2012</v>
      </c>
      <c r="M33" s="3">
        <v>2012</v>
      </c>
      <c r="N33" s="86">
        <v>2013</v>
      </c>
      <c r="O33" s="348">
        <v>2013</v>
      </c>
      <c r="P33" s="349">
        <v>2014</v>
      </c>
      <c r="Q33" s="379"/>
      <c r="R33" s="111"/>
    </row>
    <row r="34" spans="1:18">
      <c r="A34" s="138" t="s">
        <v>209</v>
      </c>
      <c r="B34" s="152">
        <v>4.7699999999999996</v>
      </c>
      <c r="C34" s="7">
        <v>5.86</v>
      </c>
      <c r="D34" s="3"/>
      <c r="E34" s="3"/>
      <c r="F34" s="3"/>
      <c r="G34" s="3"/>
      <c r="H34" s="3"/>
      <c r="I34" s="3"/>
      <c r="J34" s="3"/>
      <c r="K34" s="8">
        <v>537.75002500000005</v>
      </c>
      <c r="L34" s="8">
        <v>560.75638181818181</v>
      </c>
      <c r="M34" s="285">
        <v>580</v>
      </c>
      <c r="N34" s="354">
        <v>600</v>
      </c>
      <c r="O34" s="380">
        <v>615.20000000000005</v>
      </c>
      <c r="P34" s="381">
        <v>615.20000000000005</v>
      </c>
      <c r="Q34" s="357" t="s">
        <v>209</v>
      </c>
      <c r="R34" s="111">
        <f t="shared" si="0"/>
        <v>2.533333333333343E-2</v>
      </c>
    </row>
    <row r="35" spans="1:18">
      <c r="A35" s="6" t="s">
        <v>20</v>
      </c>
      <c r="B35" s="7">
        <v>31.88</v>
      </c>
      <c r="C35" s="7">
        <v>33.75</v>
      </c>
      <c r="D35" s="8">
        <v>500.04055399999999</v>
      </c>
      <c r="E35" s="8">
        <v>560.17403300000001</v>
      </c>
      <c r="F35" s="8">
        <v>561.25938199999996</v>
      </c>
      <c r="G35" s="8">
        <v>521.03854999999999</v>
      </c>
      <c r="H35" s="8">
        <v>514.79109200000005</v>
      </c>
      <c r="I35" s="8">
        <v>538.49436923076905</v>
      </c>
      <c r="J35" s="8">
        <v>541.66815833333294</v>
      </c>
      <c r="K35" s="8">
        <v>554.50711666666666</v>
      </c>
      <c r="L35" s="8">
        <v>525.02664545454547</v>
      </c>
      <c r="M35" s="8"/>
      <c r="N35" s="77"/>
      <c r="O35" s="351"/>
      <c r="P35" s="352"/>
      <c r="Q35" s="361" t="s">
        <v>20</v>
      </c>
      <c r="R35" s="111"/>
    </row>
    <row r="36" spans="1:18">
      <c r="A36" s="138" t="s">
        <v>13</v>
      </c>
      <c r="B36" s="7">
        <v>35.6</v>
      </c>
      <c r="C36" s="7">
        <v>39.549999999999997</v>
      </c>
      <c r="D36" s="8">
        <v>600.456277</v>
      </c>
      <c r="E36" s="8">
        <v>651.39435000000003</v>
      </c>
      <c r="F36" s="8">
        <v>594.67886399999998</v>
      </c>
      <c r="G36" s="8">
        <v>606.32127500000001</v>
      </c>
      <c r="H36" s="8">
        <v>657.82180000000005</v>
      </c>
      <c r="I36" s="8">
        <v>705.71123846153807</v>
      </c>
      <c r="J36" s="8">
        <v>638.77961666666715</v>
      </c>
      <c r="K36" s="8">
        <v>697.63975000000005</v>
      </c>
      <c r="L36" s="8">
        <v>708.06472727272728</v>
      </c>
      <c r="M36" s="133">
        <v>676.2</v>
      </c>
      <c r="N36" s="359">
        <f>+M36*(N37/M37)</f>
        <v>682.96678459516818</v>
      </c>
      <c r="O36" s="355">
        <v>637</v>
      </c>
      <c r="P36" s="356">
        <v>637</v>
      </c>
      <c r="Q36" s="357" t="s">
        <v>13</v>
      </c>
      <c r="R36" s="111">
        <f t="shared" si="0"/>
        <v>-6.7304568292314793E-2</v>
      </c>
    </row>
    <row r="37" spans="1:18">
      <c r="A37" s="138" t="s">
        <v>21</v>
      </c>
      <c r="B37" s="7">
        <v>18.66</v>
      </c>
      <c r="C37" s="7">
        <v>12.51</v>
      </c>
      <c r="D37" s="8">
        <v>574.59436200000005</v>
      </c>
      <c r="E37" s="8">
        <v>637.16785000000004</v>
      </c>
      <c r="F37" s="8">
        <v>668.14893600000005</v>
      </c>
      <c r="G37" s="8">
        <v>655.41375000000005</v>
      </c>
      <c r="H37" s="8">
        <v>628.60751700000003</v>
      </c>
      <c r="I37" s="8">
        <v>608.29056153846204</v>
      </c>
      <c r="J37" s="8">
        <v>517.890308333333</v>
      </c>
      <c r="K37" s="8">
        <v>526.27474166666661</v>
      </c>
      <c r="L37" s="8">
        <v>605.69619090909089</v>
      </c>
      <c r="M37" s="133">
        <v>593.58000000000004</v>
      </c>
      <c r="N37" s="354">
        <v>599.52</v>
      </c>
      <c r="O37" s="355">
        <v>591.02857692307691</v>
      </c>
      <c r="P37" s="356">
        <v>596.93886269230768</v>
      </c>
      <c r="Q37" s="357" t="s">
        <v>21</v>
      </c>
      <c r="R37" s="111">
        <f t="shared" si="0"/>
        <v>-1.4163702757077457E-2</v>
      </c>
    </row>
    <row r="38" spans="1:18">
      <c r="A38" s="6" t="s">
        <v>22</v>
      </c>
      <c r="B38" s="7">
        <v>0.92</v>
      </c>
      <c r="C38" s="7"/>
      <c r="D38" s="8">
        <v>489.88904400000001</v>
      </c>
      <c r="E38" s="8">
        <v>585.13990799999999</v>
      </c>
      <c r="F38" s="8">
        <v>577.43616399999996</v>
      </c>
      <c r="G38" s="8">
        <v>517.05731700000001</v>
      </c>
      <c r="H38" s="8">
        <v>539.34370799999999</v>
      </c>
      <c r="I38" s="8">
        <v>774.69191538461507</v>
      </c>
      <c r="J38" s="8">
        <v>669.31599166666706</v>
      </c>
      <c r="K38" s="8">
        <v>542.97933333333333</v>
      </c>
      <c r="L38" s="8">
        <v>499.6517818181818</v>
      </c>
      <c r="M38" s="8"/>
      <c r="N38" s="77"/>
      <c r="O38" s="351"/>
      <c r="P38" s="352"/>
      <c r="Q38" s="361" t="s">
        <v>22</v>
      </c>
      <c r="R38" s="111"/>
    </row>
    <row r="39" spans="1:18">
      <c r="A39" s="138" t="s">
        <v>23</v>
      </c>
      <c r="B39" s="7">
        <v>0.28999999999999998</v>
      </c>
      <c r="C39" s="7">
        <v>0.38</v>
      </c>
      <c r="D39" s="8">
        <v>499.91666700000002</v>
      </c>
      <c r="E39" s="8">
        <v>563.23064999999997</v>
      </c>
      <c r="F39" s="8">
        <v>540.57449999999994</v>
      </c>
      <c r="G39" s="8">
        <v>521.70085800000004</v>
      </c>
      <c r="H39" s="8">
        <v>520.56783299999995</v>
      </c>
      <c r="I39" s="8">
        <v>545.638276923077</v>
      </c>
      <c r="J39" s="8">
        <v>555.69813333333309</v>
      </c>
      <c r="K39" s="8">
        <v>637.5616583333333</v>
      </c>
      <c r="L39" s="8">
        <v>630.34615454545451</v>
      </c>
      <c r="M39" s="133">
        <v>603.90609622641489</v>
      </c>
      <c r="N39" s="354">
        <v>609.94515718867899</v>
      </c>
      <c r="O39" s="355">
        <v>580</v>
      </c>
      <c r="P39" s="356">
        <v>580</v>
      </c>
      <c r="Q39" s="357" t="s">
        <v>23</v>
      </c>
      <c r="R39" s="111">
        <f t="shared" si="0"/>
        <v>-4.9094835553249339E-2</v>
      </c>
    </row>
    <row r="40" spans="1:18">
      <c r="A40" s="138" t="s">
        <v>24</v>
      </c>
      <c r="B40" s="7">
        <v>6.88</v>
      </c>
      <c r="C40" s="7">
        <v>7</v>
      </c>
      <c r="D40" s="107">
        <v>425.15182299999998</v>
      </c>
      <c r="E40" s="107">
        <v>437.27473300000003</v>
      </c>
      <c r="F40" s="107">
        <v>423.3811</v>
      </c>
      <c r="G40" s="8">
        <v>383.67615799999999</v>
      </c>
      <c r="H40" s="107">
        <v>396.86529200000001</v>
      </c>
      <c r="I40" s="8">
        <v>439.00426923076901</v>
      </c>
      <c r="J40" s="8">
        <v>421.48924166666706</v>
      </c>
      <c r="K40" s="8">
        <v>442.15864166666665</v>
      </c>
      <c r="L40" s="8">
        <v>433.42337272727275</v>
      </c>
      <c r="M40" s="133">
        <v>434</v>
      </c>
      <c r="N40" s="354">
        <v>434</v>
      </c>
      <c r="O40" s="355">
        <v>433</v>
      </c>
      <c r="P40" s="356">
        <v>430</v>
      </c>
      <c r="Q40" s="357" t="s">
        <v>24</v>
      </c>
      <c r="R40" s="111">
        <f t="shared" si="0"/>
        <v>-2.3041474654378336E-3</v>
      </c>
    </row>
    <row r="41" spans="1:18">
      <c r="A41" s="6" t="s">
        <v>7</v>
      </c>
      <c r="B41" s="7">
        <v>0.59</v>
      </c>
      <c r="C41" s="7">
        <v>0.59</v>
      </c>
      <c r="D41" s="8"/>
      <c r="E41" s="8"/>
      <c r="F41" s="8" t="s">
        <v>157</v>
      </c>
      <c r="G41" s="8">
        <v>413.69810799999999</v>
      </c>
      <c r="H41" s="8">
        <v>421.64760000000001</v>
      </c>
      <c r="I41" s="8">
        <v>414.65465384615402</v>
      </c>
      <c r="J41" s="8">
        <v>407.37046666666703</v>
      </c>
      <c r="K41" s="8">
        <v>402.75156666666669</v>
      </c>
      <c r="L41" s="8">
        <v>404.01753333333335</v>
      </c>
      <c r="M41" s="8"/>
      <c r="N41" s="77"/>
      <c r="O41" s="351"/>
      <c r="P41" s="352"/>
      <c r="Q41" s="361" t="s">
        <v>7</v>
      </c>
      <c r="R41" s="111"/>
    </row>
    <row r="42" spans="1:18">
      <c r="A42" s="16" t="s">
        <v>8</v>
      </c>
      <c r="B42" s="7">
        <v>0.41</v>
      </c>
      <c r="C42" s="17">
        <v>0.36</v>
      </c>
      <c r="D42" s="12" t="s">
        <v>157</v>
      </c>
      <c r="E42" s="8" t="s">
        <v>157</v>
      </c>
      <c r="F42" s="8" t="s">
        <v>157</v>
      </c>
      <c r="G42" s="107">
        <v>362.88008300000001</v>
      </c>
      <c r="H42" s="8">
        <v>430.67964999999998</v>
      </c>
      <c r="I42" s="107">
        <v>383.27250769230807</v>
      </c>
      <c r="J42" s="107">
        <v>368.77536666666703</v>
      </c>
      <c r="K42" s="107">
        <v>460.70547499999998</v>
      </c>
      <c r="L42" s="108">
        <v>495.76244545454546</v>
      </c>
      <c r="M42" s="8"/>
      <c r="N42" s="77"/>
      <c r="O42" s="351"/>
      <c r="P42" s="352"/>
      <c r="Q42" s="363" t="s">
        <v>8</v>
      </c>
      <c r="R42" s="111"/>
    </row>
    <row r="43" spans="1:18" ht="13.5" thickBot="1">
      <c r="A43" s="18" t="s">
        <v>3</v>
      </c>
      <c r="B43" s="255">
        <f>SUM(B34:B42)</f>
        <v>100</v>
      </c>
      <c r="C43" s="256">
        <f>SUM(C34:C42)</f>
        <v>100</v>
      </c>
      <c r="D43" s="62">
        <f>+(D35*$B$35+D36*$B$36+D37*$B$37+D38*$B$38+D39*$B$39+D40*$B$40)/(100-$B$41-$B$42)</f>
        <v>520.80995367464652</v>
      </c>
      <c r="E43" s="62">
        <f>+(E35*$B$35+E36*$B$36+E37*$B$37+E38*$B$38+E39*$B$39+E40*$B$40)/(100-$B$41-$B$42)</f>
        <v>572.19853414080819</v>
      </c>
      <c r="F43" s="62">
        <f>+(F35*$B$35+F36*$B$36+F37*$B$37+F38*$B$38+F39*$B$39+F40*$B$40)/(100-$B$41-$B$42)</f>
        <v>556.88934996161606</v>
      </c>
      <c r="G43" s="62">
        <f>+(G35*$B$35+G36*$B$36+G37*$B$37+G38*$B$38+G39*$B$39+G40*$B$40+G41*$B$41+G42*$B$42)/100</f>
        <v>540.85307604250011</v>
      </c>
      <c r="H43" s="62">
        <f>+(H35*$B$35+H36*$B$36+H37*$B$37+H38*$B$38+H39*$B$39+H40*$B$40+H41*$B$41+H42*$B$42)/100</f>
        <v>553.62757192570007</v>
      </c>
      <c r="I43" s="62">
        <f>+(I35*$B$35+I36*$B$36+I37*$B$37+I38*$B$38+I39*$B$39+I40*$B$40+I41*$B$41+I42*$B$42)/100</f>
        <v>579.3431146730768</v>
      </c>
      <c r="J43" s="62">
        <f>+(J35*$B$35+J36*$B$36+J37*$B$37+J38*$B$38+J39*$B$39+J40*$B$40+J41*$B$41+J42*$B$42)/100</f>
        <v>537.41084023833344</v>
      </c>
      <c r="K43" s="62">
        <v>590.52014269416668</v>
      </c>
      <c r="L43" s="62">
        <v>599.88118387393956</v>
      </c>
      <c r="M43" s="382">
        <f>+(M34*$B$34+M36*$B$36+M37*$B$37+M39*$B$39+M40*$B$40)/$B$33</f>
        <v>668.6728889452329</v>
      </c>
      <c r="N43" s="354">
        <f>+(N34*$C$34+N36*$C$36+N37*$C$37+N39*$C$39+N40*$C$40)/($C$33)</f>
        <v>632.42129694441951</v>
      </c>
      <c r="O43" s="383">
        <f t="shared" ref="O43:P43" si="2">+(O34*$C$34+O36*$C$36+O37*$C$37+O39*$C$39+O40*$C$40)/($C$33)</f>
        <v>604.03659260808115</v>
      </c>
      <c r="P43" s="384">
        <f t="shared" si="2"/>
        <v>604.84727675774525</v>
      </c>
      <c r="Q43" s="385" t="s">
        <v>3</v>
      </c>
      <c r="R43" s="111">
        <f t="shared" si="0"/>
        <v>-4.4882587720370459E-2</v>
      </c>
    </row>
    <row r="44" spans="1:18" ht="13.5" thickTop="1">
      <c r="A44" s="177"/>
      <c r="B44" s="178"/>
      <c r="C44" s="251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25"/>
    </row>
    <row r="45" spans="1:18">
      <c r="A45" s="26" t="s">
        <v>179</v>
      </c>
      <c r="B45" s="134">
        <f>+B36+B37+B39+B40</f>
        <v>61.430000000000007</v>
      </c>
      <c r="C45" s="250"/>
      <c r="D45" s="28"/>
      <c r="E45" s="30">
        <f t="shared" ref="E45:N45" si="3">+(E43/D43)-1</f>
        <v>9.8670503709812785E-2</v>
      </c>
      <c r="F45" s="30">
        <f t="shared" si="3"/>
        <v>-2.6755021667750012E-2</v>
      </c>
      <c r="G45" s="30">
        <f t="shared" si="3"/>
        <v>-2.8796158375485659E-2</v>
      </c>
      <c r="H45" s="30">
        <f t="shared" si="3"/>
        <v>2.3619161005189682E-2</v>
      </c>
      <c r="I45" s="30">
        <f t="shared" si="3"/>
        <v>4.6449172785830717E-2</v>
      </c>
      <c r="J45" s="30">
        <f t="shared" si="3"/>
        <v>-7.237899851179852E-2</v>
      </c>
      <c r="K45" s="30">
        <f t="shared" si="3"/>
        <v>9.882439742428728E-2</v>
      </c>
      <c r="L45" s="30"/>
      <c r="M45" s="30">
        <f>+(M43/K43)-1</f>
        <v>0.13234560618797042</v>
      </c>
      <c r="N45" s="30">
        <f t="shared" si="3"/>
        <v>-5.4214239279233856E-2</v>
      </c>
    </row>
    <row r="46" spans="1:18">
      <c r="A46" s="438" t="s">
        <v>67</v>
      </c>
      <c r="B46" s="439"/>
      <c r="C46" s="330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</row>
    <row r="47" spans="1:18">
      <c r="A47" s="173"/>
      <c r="B47" s="180"/>
      <c r="C47" s="180"/>
      <c r="D47" s="137"/>
      <c r="E47" s="181" t="s">
        <v>180</v>
      </c>
      <c r="F47" s="173"/>
      <c r="G47" s="173"/>
      <c r="H47" s="173"/>
      <c r="I47" s="173"/>
      <c r="J47" s="173"/>
      <c r="K47" s="173"/>
      <c r="L47" s="173"/>
      <c r="M47" s="173"/>
      <c r="N47" s="173"/>
    </row>
    <row r="51" spans="1:14">
      <c r="D51" s="260">
        <f>+D33</f>
        <v>2004</v>
      </c>
      <c r="E51" s="260">
        <f t="shared" ref="E51:K51" si="4">+E33</f>
        <v>2005</v>
      </c>
      <c r="F51" s="260">
        <f t="shared" si="4"/>
        <v>2006</v>
      </c>
      <c r="G51" s="260">
        <f t="shared" si="4"/>
        <v>2007</v>
      </c>
      <c r="H51" s="260">
        <f t="shared" si="4"/>
        <v>2008</v>
      </c>
      <c r="I51" s="260">
        <f t="shared" si="4"/>
        <v>2009</v>
      </c>
      <c r="J51" s="260">
        <f t="shared" si="4"/>
        <v>2010</v>
      </c>
      <c r="K51" s="260">
        <f t="shared" si="4"/>
        <v>2011</v>
      </c>
      <c r="L51" s="260">
        <v>2012</v>
      </c>
      <c r="M51" s="260">
        <v>2013</v>
      </c>
      <c r="N51" s="260">
        <v>2014</v>
      </c>
    </row>
    <row r="52" spans="1:14">
      <c r="A52" t="s">
        <v>214</v>
      </c>
      <c r="M52" s="41">
        <f>+O26</f>
        <v>520.74680628860199</v>
      </c>
      <c r="N52" s="41">
        <f>+P26</f>
        <v>522.08970241437407</v>
      </c>
    </row>
    <row r="53" spans="1:14">
      <c r="A53" t="str">
        <f>+A26</f>
        <v>EU_H</v>
      </c>
      <c r="B53">
        <f t="shared" ref="B53:L53" si="5">+B26</f>
        <v>100</v>
      </c>
      <c r="C53">
        <f t="shared" si="5"/>
        <v>100</v>
      </c>
      <c r="D53" s="41">
        <f t="shared" si="5"/>
        <v>401.43379490624369</v>
      </c>
      <c r="E53" s="41">
        <f t="shared" si="5"/>
        <v>395.10861993301745</v>
      </c>
      <c r="F53" s="41">
        <f t="shared" si="5"/>
        <v>415.84166693149098</v>
      </c>
      <c r="G53" s="41">
        <f t="shared" si="5"/>
        <v>367.76043629333333</v>
      </c>
      <c r="H53" s="41">
        <f t="shared" si="5"/>
        <v>391.87344838750005</v>
      </c>
      <c r="I53" s="41">
        <f t="shared" si="5"/>
        <v>412.48287703538449</v>
      </c>
      <c r="J53" s="41">
        <f t="shared" si="5"/>
        <v>436.03397695916669</v>
      </c>
      <c r="K53" s="41">
        <f t="shared" si="5"/>
        <v>497.84388758999995</v>
      </c>
      <c r="L53" s="41">
        <f t="shared" si="5"/>
        <v>497.9643156599999</v>
      </c>
      <c r="M53" s="263"/>
    </row>
    <row r="54" spans="1:14">
      <c r="A54" t="s">
        <v>215</v>
      </c>
      <c r="M54" s="41">
        <f>+O43</f>
        <v>604.03659260808115</v>
      </c>
      <c r="N54" s="41">
        <f>+P43</f>
        <v>604.84727675774525</v>
      </c>
    </row>
    <row r="55" spans="1:14">
      <c r="A55" t="str">
        <f>+A43</f>
        <v>EU_L</v>
      </c>
      <c r="B55">
        <f t="shared" ref="B55:L55" si="6">+B43</f>
        <v>100</v>
      </c>
      <c r="C55">
        <f t="shared" si="6"/>
        <v>100</v>
      </c>
      <c r="D55" s="41">
        <f t="shared" si="6"/>
        <v>520.80995367464652</v>
      </c>
      <c r="E55" s="41">
        <f t="shared" si="6"/>
        <v>572.19853414080819</v>
      </c>
      <c r="F55" s="41">
        <f t="shared" si="6"/>
        <v>556.88934996161606</v>
      </c>
      <c r="G55" s="41">
        <f t="shared" si="6"/>
        <v>540.85307604250011</v>
      </c>
      <c r="H55" s="41">
        <f t="shared" si="6"/>
        <v>553.62757192570007</v>
      </c>
      <c r="I55" s="41">
        <f t="shared" si="6"/>
        <v>579.3431146730768</v>
      </c>
      <c r="J55" s="41">
        <f t="shared" si="6"/>
        <v>537.41084023833344</v>
      </c>
      <c r="K55" s="41">
        <f t="shared" si="6"/>
        <v>590.52014269416668</v>
      </c>
      <c r="L55" s="41">
        <f t="shared" si="6"/>
        <v>599.88118387393956</v>
      </c>
    </row>
    <row r="56" spans="1:14">
      <c r="D56" s="41">
        <f>+D55-D53</f>
        <v>119.37615876840283</v>
      </c>
      <c r="E56" s="41">
        <f t="shared" ref="E56:L56" si="7">+E55-E53</f>
        <v>177.08991420779074</v>
      </c>
      <c r="F56" s="41">
        <f t="shared" si="7"/>
        <v>141.04768303012509</v>
      </c>
      <c r="G56" s="41">
        <f t="shared" si="7"/>
        <v>173.09263974916678</v>
      </c>
      <c r="H56" s="41">
        <f t="shared" si="7"/>
        <v>161.75412353820002</v>
      </c>
      <c r="I56" s="41">
        <f t="shared" si="7"/>
        <v>166.86023763769231</v>
      </c>
      <c r="J56" s="41">
        <f t="shared" si="7"/>
        <v>101.37686327916674</v>
      </c>
      <c r="K56" s="41">
        <f t="shared" si="7"/>
        <v>92.676255104166728</v>
      </c>
      <c r="L56" s="41">
        <f t="shared" si="7"/>
        <v>101.91686821393967</v>
      </c>
      <c r="M56" s="41">
        <f>+M54-M52</f>
        <v>83.289786319479163</v>
      </c>
      <c r="N56" s="41">
        <f>+N54-N52</f>
        <v>82.757574343371175</v>
      </c>
    </row>
  </sheetData>
  <mergeCells count="2">
    <mergeCell ref="A5:B6"/>
    <mergeCell ref="A46:B46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2:O42"/>
  <sheetViews>
    <sheetView workbookViewId="0"/>
  </sheetViews>
  <sheetFormatPr defaultRowHeight="12.75"/>
  <cols>
    <col min="2" max="2" width="18" customWidth="1"/>
    <col min="3" max="4" width="20.7109375" customWidth="1"/>
  </cols>
  <sheetData>
    <row r="2" spans="2:15" ht="13.5" thickBot="1"/>
    <row r="3" spans="2:15" ht="27" thickBot="1">
      <c r="B3" s="246" t="s">
        <v>225</v>
      </c>
      <c r="C3" s="153" t="s">
        <v>226</v>
      </c>
      <c r="D3" s="153" t="s">
        <v>227</v>
      </c>
    </row>
    <row r="4" spans="2:15" ht="24.95" customHeight="1" thickBot="1">
      <c r="B4" s="245">
        <f ca="1">WEEKNUM(NOW())-1</f>
        <v>21</v>
      </c>
      <c r="C4" s="244">
        <f>+'2013'!W41</f>
        <v>560.62929999999994</v>
      </c>
      <c r="D4" s="244">
        <f>+'2013'!W25</f>
        <v>543.93646467146141</v>
      </c>
    </row>
    <row r="5" spans="2:15" ht="24.95" customHeight="1" thickBot="1">
      <c r="B5" s="203" t="str">
        <f ca="1">B4 &amp; "-13 / " &amp; B4-1 &amp; "-13"</f>
        <v>21-13 / 20-13</v>
      </c>
      <c r="C5" s="240">
        <f>'2013'!Z41</f>
        <v>1.4674580868321296E-3</v>
      </c>
      <c r="D5" s="240">
        <f>'2013'!Z25</f>
        <v>3.3967062788928803E-2</v>
      </c>
    </row>
    <row r="6" spans="2:15" ht="24.95" customHeight="1" thickBot="1">
      <c r="B6" s="203" t="str">
        <f ca="1">B4 &amp; "-13 / " &amp; B4 &amp; "-12"</f>
        <v>21-13 / 21-12</v>
      </c>
      <c r="C6" s="240">
        <f>'2013'!AA41</f>
        <v>1.1165008502436402E-2</v>
      </c>
      <c r="D6" s="240">
        <f>'2013'!AA25</f>
        <v>8.9165709930313364E-2</v>
      </c>
    </row>
    <row r="7" spans="2:15" ht="14.25">
      <c r="C7" s="287"/>
      <c r="D7" s="287"/>
      <c r="E7" t="s">
        <v>254</v>
      </c>
    </row>
    <row r="8" spans="2:15" ht="14.25">
      <c r="C8" s="334"/>
      <c r="D8" s="334"/>
      <c r="E8" t="s">
        <v>231</v>
      </c>
      <c r="I8" s="336" t="s">
        <v>232</v>
      </c>
      <c r="J8" s="336"/>
    </row>
    <row r="9" spans="2:15">
      <c r="D9" s="400"/>
      <c r="E9" s="20" t="s">
        <v>10</v>
      </c>
      <c r="F9" s="335">
        <v>0</v>
      </c>
      <c r="I9" t="s">
        <v>11</v>
      </c>
      <c r="J9" s="111">
        <v>2.7196652719665204E-2</v>
      </c>
      <c r="L9" s="337" t="s">
        <v>233</v>
      </c>
      <c r="M9" s="337"/>
      <c r="N9" s="337"/>
      <c r="O9" s="337"/>
    </row>
    <row r="10" spans="2:15">
      <c r="D10" s="400"/>
      <c r="E10" s="20" t="s">
        <v>223</v>
      </c>
      <c r="F10" s="335">
        <v>1.4890815932488977E-3</v>
      </c>
      <c r="I10" t="s">
        <v>19</v>
      </c>
      <c r="J10" s="111">
        <v>2.4784234273725669E-2</v>
      </c>
      <c r="L10" s="338" t="str">
        <f>+I9</f>
        <v>DE</v>
      </c>
      <c r="M10" s="338" t="str">
        <f>+I10</f>
        <v>UK</v>
      </c>
      <c r="N10" s="338" t="str">
        <f>+I11</f>
        <v>ES</v>
      </c>
      <c r="O10" s="337"/>
    </row>
    <row r="11" spans="2:15" ht="14.25">
      <c r="B11" s="118"/>
      <c r="C11" s="118"/>
      <c r="D11" s="400"/>
      <c r="E11" s="20" t="s">
        <v>11</v>
      </c>
      <c r="F11" s="335">
        <v>2.7196652719665204E-2</v>
      </c>
      <c r="I11" t="s">
        <v>13</v>
      </c>
      <c r="J11" s="111">
        <v>2.288468058313553E-2</v>
      </c>
      <c r="L11" s="339">
        <f>+J9</f>
        <v>2.7196652719665204E-2</v>
      </c>
      <c r="M11" s="339">
        <f>+J10</f>
        <v>2.4784234273725669E-2</v>
      </c>
      <c r="N11" s="339">
        <f>+J11</f>
        <v>2.288468058313553E-2</v>
      </c>
      <c r="O11" s="337"/>
    </row>
    <row r="12" spans="2:15" ht="14.25">
      <c r="C12" s="119"/>
      <c r="D12" s="400"/>
      <c r="E12" s="20" t="s">
        <v>208</v>
      </c>
      <c r="F12" s="335">
        <v>-0.16592974271489758</v>
      </c>
      <c r="I12" t="s">
        <v>18</v>
      </c>
      <c r="J12" s="111">
        <v>7.0771030907175181E-3</v>
      </c>
      <c r="L12" s="337" t="s">
        <v>234</v>
      </c>
      <c r="M12" s="337"/>
      <c r="N12" s="337"/>
      <c r="O12" s="337"/>
    </row>
    <row r="13" spans="2:15">
      <c r="D13" s="400"/>
      <c r="E13" s="20" t="s">
        <v>12</v>
      </c>
      <c r="F13" s="335">
        <v>-3.4139567179723995E-3</v>
      </c>
      <c r="I13" t="s">
        <v>15</v>
      </c>
      <c r="J13" s="111">
        <v>6.8388760795654591E-3</v>
      </c>
      <c r="L13" s="338" t="str">
        <f>+I22</f>
        <v>EE</v>
      </c>
      <c r="M13" s="338" t="str">
        <f>+I21</f>
        <v>PL</v>
      </c>
      <c r="N13" s="338" t="str">
        <f>+I20</f>
        <v>RO</v>
      </c>
      <c r="O13" s="337"/>
    </row>
    <row r="14" spans="2:15">
      <c r="D14" s="400"/>
      <c r="E14" s="20" t="s">
        <v>13</v>
      </c>
      <c r="F14" s="335">
        <v>2.288468058313553E-2</v>
      </c>
      <c r="I14" t="s">
        <v>223</v>
      </c>
      <c r="J14" s="111">
        <v>1.4890815932488977E-3</v>
      </c>
      <c r="L14" s="339">
        <f>+J22</f>
        <v>-0.16592974271489758</v>
      </c>
      <c r="M14" s="339">
        <f>+J21</f>
        <v>-4.2570816832886549E-2</v>
      </c>
      <c r="N14" s="339">
        <f>+J20</f>
        <v>-3.4743395936355115E-2</v>
      </c>
      <c r="O14" s="337"/>
    </row>
    <row r="15" spans="2:15">
      <c r="D15" s="400"/>
      <c r="E15" s="20" t="s">
        <v>14</v>
      </c>
      <c r="F15" s="335">
        <v>-3.2206119162641045E-3</v>
      </c>
      <c r="I15" t="s">
        <v>10</v>
      </c>
      <c r="J15" s="111">
        <v>0</v>
      </c>
      <c r="L15" s="337"/>
      <c r="M15" s="337"/>
      <c r="N15" s="337"/>
      <c r="O15" s="337"/>
    </row>
    <row r="16" spans="2:15">
      <c r="D16" s="400"/>
      <c r="E16" s="20" t="s">
        <v>22</v>
      </c>
      <c r="F16" s="335">
        <v>0</v>
      </c>
      <c r="I16" t="s">
        <v>22</v>
      </c>
      <c r="J16" s="111">
        <v>0</v>
      </c>
      <c r="L16" s="337"/>
      <c r="M16" s="337"/>
      <c r="N16" s="337"/>
      <c r="O16" s="337"/>
    </row>
    <row r="17" spans="4:15">
      <c r="D17" s="400"/>
      <c r="E17" s="20" t="s">
        <v>15</v>
      </c>
      <c r="F17" s="335">
        <v>6.8388760795654591E-3</v>
      </c>
      <c r="I17" t="s">
        <v>16</v>
      </c>
      <c r="J17" s="111">
        <v>-1.9047619047618536E-3</v>
      </c>
      <c r="L17" s="337" t="s">
        <v>235</v>
      </c>
      <c r="M17" s="337"/>
      <c r="N17" s="337"/>
      <c r="O17" s="337"/>
    </row>
    <row r="18" spans="4:15">
      <c r="D18" s="400"/>
      <c r="E18" s="20" t="s">
        <v>16</v>
      </c>
      <c r="F18" s="335">
        <v>-1.9047619047618536E-3</v>
      </c>
      <c r="I18" t="s">
        <v>14</v>
      </c>
      <c r="J18" s="111">
        <v>-3.2206119162641045E-3</v>
      </c>
      <c r="L18" s="338" t="str">
        <f>+I32</f>
        <v>IT</v>
      </c>
      <c r="M18" s="338" t="str">
        <f>+I33</f>
        <v>ES</v>
      </c>
      <c r="N18" s="338" t="str">
        <f>+I34</f>
        <v>PT</v>
      </c>
      <c r="O18" s="337"/>
    </row>
    <row r="19" spans="4:15">
      <c r="D19" s="400"/>
      <c r="E19" s="20" t="s">
        <v>17</v>
      </c>
      <c r="F19" s="335">
        <v>-4.2570816832886549E-2</v>
      </c>
      <c r="I19" t="s">
        <v>12</v>
      </c>
      <c r="J19" s="111">
        <v>-3.4139567179723995E-3</v>
      </c>
      <c r="L19" s="339">
        <f>+J32</f>
        <v>5.6366729276677185E-2</v>
      </c>
      <c r="M19" s="339">
        <f>+J33</f>
        <v>3.4058029580538385E-2</v>
      </c>
      <c r="N19" s="339">
        <f>+J34</f>
        <v>0</v>
      </c>
      <c r="O19" s="337"/>
    </row>
    <row r="20" spans="4:15">
      <c r="D20" s="400"/>
      <c r="E20" s="20" t="s">
        <v>4</v>
      </c>
      <c r="F20" s="335">
        <v>-3.4743395936355115E-2</v>
      </c>
      <c r="I20" t="s">
        <v>4</v>
      </c>
      <c r="J20" s="111">
        <v>-3.4743395936355115E-2</v>
      </c>
      <c r="L20" s="337" t="s">
        <v>236</v>
      </c>
      <c r="M20" s="337"/>
      <c r="N20" s="337"/>
      <c r="O20" s="337"/>
    </row>
    <row r="21" spans="4:15">
      <c r="D21" s="400"/>
      <c r="E21" s="20" t="s">
        <v>18</v>
      </c>
      <c r="F21" s="335">
        <v>7.0771030907175181E-3</v>
      </c>
      <c r="I21" t="s">
        <v>17</v>
      </c>
      <c r="J21" s="111">
        <v>-4.2570816832886549E-2</v>
      </c>
      <c r="L21" s="338" t="str">
        <f>+I39</f>
        <v>SI</v>
      </c>
      <c r="M21" s="338" t="str">
        <f>+I38</f>
        <v>GR</v>
      </c>
      <c r="N21" s="338" t="str">
        <f>+I37</f>
        <v>HU</v>
      </c>
      <c r="O21" s="337"/>
    </row>
    <row r="22" spans="4:15">
      <c r="D22" s="400"/>
      <c r="E22" s="20" t="s">
        <v>19</v>
      </c>
      <c r="F22" s="335">
        <v>2.4784234273725669E-2</v>
      </c>
      <c r="I22" t="s">
        <v>208</v>
      </c>
      <c r="J22" s="111">
        <v>-0.16592974271489758</v>
      </c>
      <c r="L22" s="339">
        <f>+J39</f>
        <v>-4.0598596591722713E-2</v>
      </c>
      <c r="M22" s="339">
        <f>+J38</f>
        <v>-3.7751449888589583E-2</v>
      </c>
      <c r="N22" s="339">
        <f>+J37</f>
        <v>-7.3303725293384359E-3</v>
      </c>
      <c r="O22" s="337"/>
    </row>
    <row r="23" spans="4:15">
      <c r="D23" s="400"/>
      <c r="E23" s="20" t="s">
        <v>1</v>
      </c>
      <c r="F23" s="335">
        <v>1.3559497183973424E-2</v>
      </c>
      <c r="L23" s="337"/>
      <c r="M23" s="337"/>
      <c r="N23" s="337"/>
      <c r="O23" s="337"/>
    </row>
    <row r="24" spans="4:15">
      <c r="D24" s="121"/>
      <c r="J24" s="111"/>
    </row>
    <row r="25" spans="4:15">
      <c r="D25" s="121"/>
      <c r="I25" t="s">
        <v>1</v>
      </c>
      <c r="J25" s="111">
        <v>1.3559497183973424E-2</v>
      </c>
    </row>
    <row r="26" spans="4:15">
      <c r="D26" s="121"/>
    </row>
    <row r="27" spans="4:15">
      <c r="E27" s="14"/>
    </row>
    <row r="28" spans="4:15" ht="20.25">
      <c r="E28" s="185"/>
    </row>
    <row r="29" spans="4:15">
      <c r="E29" s="35"/>
    </row>
    <row r="31" spans="4:15">
      <c r="E31" s="1" t="s">
        <v>230</v>
      </c>
      <c r="I31">
        <v>1</v>
      </c>
      <c r="J31">
        <v>2</v>
      </c>
    </row>
    <row r="32" spans="4:15">
      <c r="D32" s="111"/>
      <c r="E32" s="332" t="s">
        <v>209</v>
      </c>
      <c r="F32" s="335">
        <v>-5.5191635896911784E-4</v>
      </c>
      <c r="I32" t="s">
        <v>21</v>
      </c>
      <c r="J32" s="111">
        <v>5.6366729276677185E-2</v>
      </c>
    </row>
    <row r="33" spans="4:10">
      <c r="D33" s="111"/>
      <c r="E33" s="332" t="s">
        <v>20</v>
      </c>
      <c r="F33" s="335">
        <v>-3.7751449888589583E-2</v>
      </c>
      <c r="I33" t="s">
        <v>13</v>
      </c>
      <c r="J33" s="111">
        <v>3.4058029580538385E-2</v>
      </c>
    </row>
    <row r="34" spans="4:10">
      <c r="D34" s="111"/>
      <c r="E34" s="332" t="s">
        <v>13</v>
      </c>
      <c r="F34" s="335">
        <v>3.4058029580538385E-2</v>
      </c>
      <c r="I34" t="s">
        <v>24</v>
      </c>
      <c r="J34" s="111">
        <v>0</v>
      </c>
    </row>
    <row r="35" spans="4:10">
      <c r="D35" s="111"/>
      <c r="E35" s="332" t="s">
        <v>21</v>
      </c>
      <c r="F35" s="335">
        <v>5.6366729276677185E-2</v>
      </c>
      <c r="I35" t="s">
        <v>8</v>
      </c>
      <c r="J35" s="111">
        <v>0</v>
      </c>
    </row>
    <row r="36" spans="4:10">
      <c r="D36" s="111"/>
      <c r="E36" s="332" t="s">
        <v>22</v>
      </c>
      <c r="F36" s="335"/>
      <c r="I36" t="s">
        <v>209</v>
      </c>
      <c r="J36" s="111">
        <v>-5.5191635896911784E-4</v>
      </c>
    </row>
    <row r="37" spans="4:10">
      <c r="D37" s="111"/>
      <c r="E37" s="332" t="s">
        <v>23</v>
      </c>
      <c r="F37" s="335">
        <v>-7.3303725293384359E-3</v>
      </c>
      <c r="I37" t="s">
        <v>23</v>
      </c>
      <c r="J37" s="111">
        <v>-7.3303725293384359E-3</v>
      </c>
    </row>
    <row r="38" spans="4:10">
      <c r="D38" s="111"/>
      <c r="E38" s="332" t="s">
        <v>24</v>
      </c>
      <c r="F38" s="335">
        <v>0</v>
      </c>
      <c r="I38" t="s">
        <v>20</v>
      </c>
      <c r="J38" s="111">
        <v>-3.7751449888589583E-2</v>
      </c>
    </row>
    <row r="39" spans="4:10">
      <c r="D39" s="111"/>
      <c r="E39" s="333" t="s">
        <v>7</v>
      </c>
      <c r="F39" s="335">
        <v>-4.0598596591722713E-2</v>
      </c>
      <c r="I39" t="s">
        <v>7</v>
      </c>
      <c r="J39" s="111">
        <v>-4.0598596591722713E-2</v>
      </c>
    </row>
    <row r="40" spans="4:10">
      <c r="D40" s="111"/>
      <c r="E40" s="18" t="s">
        <v>8</v>
      </c>
      <c r="F40" s="335">
        <v>0</v>
      </c>
      <c r="J40" s="111"/>
    </row>
    <row r="41" spans="4:10">
      <c r="E41" t="s">
        <v>3</v>
      </c>
      <c r="F41" s="402">
        <v>1.0117631246248981E-2</v>
      </c>
    </row>
    <row r="42" spans="4:10">
      <c r="I42" t="s">
        <v>3</v>
      </c>
      <c r="J42" s="111">
        <v>1.0117631246248981E-2</v>
      </c>
    </row>
  </sheetData>
  <sortState ref="I32:J40">
    <sortCondition descending="1" ref="J32:J40"/>
  </sortState>
  <phoneticPr fontId="13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6:BG62"/>
  <sheetViews>
    <sheetView topLeftCell="A13" workbookViewId="0"/>
  </sheetViews>
  <sheetFormatPr defaultRowHeight="12.75"/>
  <cols>
    <col min="2" max="2" width="9.42578125" bestFit="1" customWidth="1"/>
  </cols>
  <sheetData>
    <row r="26" spans="1:59">
      <c r="C26" s="144">
        <v>1</v>
      </c>
      <c r="D26" s="144">
        <f>+C26+1</f>
        <v>2</v>
      </c>
      <c r="E26" s="144">
        <f t="shared" ref="E26:BC26" si="0">+D26+1</f>
        <v>3</v>
      </c>
      <c r="F26" s="144">
        <f t="shared" si="0"/>
        <v>4</v>
      </c>
      <c r="G26" s="144">
        <f t="shared" si="0"/>
        <v>5</v>
      </c>
      <c r="H26" s="144">
        <f t="shared" si="0"/>
        <v>6</v>
      </c>
      <c r="I26" s="144">
        <f t="shared" si="0"/>
        <v>7</v>
      </c>
      <c r="J26" s="144">
        <f t="shared" si="0"/>
        <v>8</v>
      </c>
      <c r="K26" s="144">
        <f t="shared" si="0"/>
        <v>9</v>
      </c>
      <c r="L26" s="144">
        <f t="shared" si="0"/>
        <v>10</v>
      </c>
      <c r="M26" s="144">
        <f t="shared" si="0"/>
        <v>11</v>
      </c>
      <c r="N26" s="144">
        <f t="shared" si="0"/>
        <v>12</v>
      </c>
      <c r="O26" s="144">
        <f t="shared" si="0"/>
        <v>13</v>
      </c>
      <c r="P26" s="144">
        <f t="shared" si="0"/>
        <v>14</v>
      </c>
      <c r="Q26" s="144">
        <f t="shared" si="0"/>
        <v>15</v>
      </c>
      <c r="R26" s="144">
        <f t="shared" si="0"/>
        <v>16</v>
      </c>
      <c r="S26" s="144">
        <f t="shared" si="0"/>
        <v>17</v>
      </c>
      <c r="T26" s="144">
        <f t="shared" si="0"/>
        <v>18</v>
      </c>
      <c r="U26" s="144">
        <f t="shared" si="0"/>
        <v>19</v>
      </c>
      <c r="V26" s="144">
        <f t="shared" si="0"/>
        <v>20</v>
      </c>
      <c r="W26" s="144">
        <f t="shared" si="0"/>
        <v>21</v>
      </c>
      <c r="X26" s="144">
        <f t="shared" si="0"/>
        <v>22</v>
      </c>
      <c r="Y26" s="144">
        <f t="shared" si="0"/>
        <v>23</v>
      </c>
      <c r="Z26" s="144">
        <f t="shared" si="0"/>
        <v>24</v>
      </c>
      <c r="AA26" s="144">
        <f t="shared" si="0"/>
        <v>25</v>
      </c>
      <c r="AB26" s="144">
        <f t="shared" si="0"/>
        <v>26</v>
      </c>
      <c r="AC26" s="144">
        <f t="shared" si="0"/>
        <v>27</v>
      </c>
      <c r="AD26" s="144">
        <f t="shared" si="0"/>
        <v>28</v>
      </c>
      <c r="AE26" s="144">
        <f t="shared" si="0"/>
        <v>29</v>
      </c>
      <c r="AF26" s="144">
        <f t="shared" si="0"/>
        <v>30</v>
      </c>
      <c r="AG26" s="144">
        <f t="shared" si="0"/>
        <v>31</v>
      </c>
      <c r="AH26" s="144">
        <f t="shared" si="0"/>
        <v>32</v>
      </c>
      <c r="AI26" s="144">
        <f t="shared" si="0"/>
        <v>33</v>
      </c>
      <c r="AJ26" s="144">
        <f t="shared" si="0"/>
        <v>34</v>
      </c>
      <c r="AK26" s="144">
        <f t="shared" si="0"/>
        <v>35</v>
      </c>
      <c r="AL26" s="144">
        <f t="shared" si="0"/>
        <v>36</v>
      </c>
      <c r="AM26" s="144">
        <f t="shared" si="0"/>
        <v>37</v>
      </c>
      <c r="AN26" s="144">
        <f t="shared" si="0"/>
        <v>38</v>
      </c>
      <c r="AO26" s="144">
        <f t="shared" si="0"/>
        <v>39</v>
      </c>
      <c r="AP26" s="144">
        <f t="shared" si="0"/>
        <v>40</v>
      </c>
      <c r="AQ26" s="144">
        <f t="shared" si="0"/>
        <v>41</v>
      </c>
      <c r="AR26" s="144">
        <f t="shared" si="0"/>
        <v>42</v>
      </c>
      <c r="AS26" s="144">
        <f t="shared" si="0"/>
        <v>43</v>
      </c>
      <c r="AT26" s="144">
        <f t="shared" si="0"/>
        <v>44</v>
      </c>
      <c r="AU26" s="144">
        <f t="shared" si="0"/>
        <v>45</v>
      </c>
      <c r="AV26" s="144">
        <f t="shared" si="0"/>
        <v>46</v>
      </c>
      <c r="AW26" s="144">
        <f t="shared" si="0"/>
        <v>47</v>
      </c>
      <c r="AX26" s="144">
        <f t="shared" si="0"/>
        <v>48</v>
      </c>
      <c r="AY26" s="144">
        <f t="shared" si="0"/>
        <v>49</v>
      </c>
      <c r="AZ26" s="144">
        <f t="shared" si="0"/>
        <v>50</v>
      </c>
      <c r="BA26" s="144">
        <f t="shared" si="0"/>
        <v>51</v>
      </c>
      <c r="BB26" s="144">
        <f t="shared" si="0"/>
        <v>52</v>
      </c>
      <c r="BC26" s="144">
        <f t="shared" si="0"/>
        <v>53</v>
      </c>
    </row>
    <row r="28" spans="1:59">
      <c r="A28" s="6" t="s">
        <v>13</v>
      </c>
      <c r="B28" s="143">
        <v>2007</v>
      </c>
      <c r="C28" s="8">
        <v>583.85</v>
      </c>
      <c r="D28" s="8">
        <v>546.9</v>
      </c>
      <c r="E28" s="8">
        <v>491.24</v>
      </c>
      <c r="F28" s="8">
        <v>488.87</v>
      </c>
      <c r="G28" s="8">
        <v>520.26</v>
      </c>
      <c r="H28" s="8">
        <v>577.30999999999995</v>
      </c>
      <c r="I28" s="8">
        <v>577.30999999999995</v>
      </c>
      <c r="J28" s="8">
        <v>590.71</v>
      </c>
      <c r="K28" s="8">
        <v>589.88</v>
      </c>
      <c r="L28" s="8">
        <v>599.48</v>
      </c>
      <c r="M28" s="8">
        <v>595.76</v>
      </c>
      <c r="N28" s="8">
        <v>609.11</v>
      </c>
      <c r="O28" s="8">
        <v>589.1</v>
      </c>
      <c r="P28" s="8">
        <v>614.4</v>
      </c>
      <c r="Q28" s="8">
        <v>609.22</v>
      </c>
      <c r="R28" s="8">
        <v>563.19000000000005</v>
      </c>
      <c r="S28" s="8">
        <v>537.48</v>
      </c>
      <c r="T28" s="8">
        <v>517.47</v>
      </c>
      <c r="U28" s="8">
        <v>494.83</v>
      </c>
      <c r="V28" s="8">
        <v>498.4</v>
      </c>
      <c r="W28" s="8">
        <v>505.6</v>
      </c>
      <c r="X28" s="8">
        <v>505.29</v>
      </c>
      <c r="Y28" s="8">
        <v>503.24</v>
      </c>
      <c r="Z28" s="8">
        <v>499.24</v>
      </c>
      <c r="AA28" s="8">
        <v>499.77</v>
      </c>
      <c r="AB28" s="8">
        <v>476.58</v>
      </c>
      <c r="AC28" s="8">
        <v>503.96</v>
      </c>
      <c r="AD28" s="8">
        <v>545.02</v>
      </c>
      <c r="AE28" s="8">
        <v>558.45000000000005</v>
      </c>
      <c r="AF28" s="8">
        <v>557.74</v>
      </c>
      <c r="AG28" s="8">
        <v>540.25</v>
      </c>
      <c r="AH28" s="8">
        <v>539.16999999999996</v>
      </c>
      <c r="AI28" s="8">
        <v>570.64</v>
      </c>
      <c r="AJ28" s="8">
        <v>574.02</v>
      </c>
      <c r="AK28" s="8">
        <v>619.16</v>
      </c>
      <c r="AL28" s="8">
        <v>609.1</v>
      </c>
      <c r="AM28" s="8">
        <v>614.16</v>
      </c>
      <c r="AN28" s="8">
        <v>612</v>
      </c>
      <c r="AO28" s="8">
        <v>617.96</v>
      </c>
      <c r="AP28" s="8">
        <v>650.44000000000005</v>
      </c>
      <c r="AQ28" s="8">
        <v>694.63</v>
      </c>
      <c r="AR28" s="8">
        <v>731.71</v>
      </c>
      <c r="AS28" s="8">
        <v>750.11</v>
      </c>
      <c r="AT28" s="8">
        <v>772.13</v>
      </c>
      <c r="AU28" s="8">
        <v>804.97</v>
      </c>
      <c r="AV28" s="8">
        <v>804.97</v>
      </c>
      <c r="AW28" s="8">
        <v>808.13</v>
      </c>
      <c r="AX28" s="8">
        <v>781.28</v>
      </c>
      <c r="AY28" s="8">
        <v>757</v>
      </c>
      <c r="AZ28" s="8">
        <v>761.22</v>
      </c>
      <c r="BA28" s="8">
        <v>763.23</v>
      </c>
      <c r="BB28" s="8">
        <v>784.13</v>
      </c>
      <c r="BC28" s="44">
        <v>772.79</v>
      </c>
      <c r="BG28" s="6" t="s">
        <v>13</v>
      </c>
    </row>
    <row r="29" spans="1:59">
      <c r="A29" s="6" t="s">
        <v>13</v>
      </c>
      <c r="B29" s="143">
        <v>2008</v>
      </c>
      <c r="C29" s="8">
        <v>772.79</v>
      </c>
      <c r="D29" s="8">
        <v>738.9</v>
      </c>
      <c r="E29" s="8">
        <v>725.39</v>
      </c>
      <c r="F29" s="8">
        <v>599.66999999999996</v>
      </c>
      <c r="G29" s="8">
        <v>606.54999999999995</v>
      </c>
      <c r="H29" s="8">
        <v>595.72</v>
      </c>
      <c r="I29" s="8">
        <v>613.47</v>
      </c>
      <c r="J29" s="8">
        <v>613.04999999999995</v>
      </c>
      <c r="K29" s="8">
        <v>616.99</v>
      </c>
      <c r="L29" s="8">
        <v>613.61</v>
      </c>
      <c r="M29" s="8">
        <v>614.25</v>
      </c>
      <c r="N29" s="8">
        <v>603.22</v>
      </c>
      <c r="O29" s="8">
        <v>596.94000000000005</v>
      </c>
      <c r="P29" s="8">
        <v>560.34</v>
      </c>
      <c r="Q29" s="8">
        <v>567.04999999999995</v>
      </c>
      <c r="R29" s="8">
        <v>546.96</v>
      </c>
      <c r="S29" s="8">
        <v>523.94000000000005</v>
      </c>
      <c r="T29" s="8">
        <v>494.13</v>
      </c>
      <c r="U29" s="8">
        <v>493.44</v>
      </c>
      <c r="V29" s="8">
        <v>501.73</v>
      </c>
      <c r="W29" s="8">
        <v>513.6</v>
      </c>
      <c r="X29" s="8">
        <v>513.72</v>
      </c>
      <c r="Y29" s="8">
        <v>516.52</v>
      </c>
      <c r="Z29" s="8">
        <v>520.76</v>
      </c>
      <c r="AA29" s="8">
        <v>530.64</v>
      </c>
      <c r="AB29" s="8">
        <v>529.91999999999996</v>
      </c>
      <c r="AC29" s="8">
        <v>536.66999999999996</v>
      </c>
      <c r="AD29" s="8">
        <v>595.63</v>
      </c>
      <c r="AE29" s="8">
        <v>605.98</v>
      </c>
      <c r="AF29" s="8">
        <v>618.37</v>
      </c>
      <c r="AG29" s="8">
        <v>620.69000000000005</v>
      </c>
      <c r="AH29" s="8">
        <v>615.41999999999996</v>
      </c>
      <c r="AI29" s="8">
        <v>604.54</v>
      </c>
      <c r="AJ29" s="8">
        <v>616.66</v>
      </c>
      <c r="AK29" s="8">
        <v>661.74</v>
      </c>
      <c r="AL29" s="8">
        <v>673.89</v>
      </c>
      <c r="AM29" s="8">
        <v>678.43</v>
      </c>
      <c r="AN29" s="8">
        <v>681.95</v>
      </c>
      <c r="AO29" s="8">
        <v>711.51</v>
      </c>
      <c r="AP29" s="8">
        <v>746.54</v>
      </c>
      <c r="AQ29" s="8">
        <v>759.19</v>
      </c>
      <c r="AR29" s="8">
        <v>757.16</v>
      </c>
      <c r="AS29" s="8">
        <v>757.16</v>
      </c>
      <c r="AT29" s="8">
        <v>820.52</v>
      </c>
      <c r="AU29" s="8">
        <v>872.77</v>
      </c>
      <c r="AV29" s="8">
        <v>896.08</v>
      </c>
      <c r="AW29" s="8">
        <v>898.25</v>
      </c>
      <c r="AX29" s="8">
        <v>890.71</v>
      </c>
      <c r="AY29" s="8">
        <v>871.62</v>
      </c>
      <c r="AZ29" s="8">
        <v>852.75</v>
      </c>
      <c r="BA29" s="8">
        <v>844.46</v>
      </c>
      <c r="BB29" s="8">
        <v>841.76</v>
      </c>
      <c r="BG29" s="6" t="s">
        <v>13</v>
      </c>
    </row>
    <row r="30" spans="1:59">
      <c r="A30" s="6" t="s">
        <v>13</v>
      </c>
      <c r="B30" s="143">
        <v>2009</v>
      </c>
      <c r="C30" s="8">
        <v>848.27</v>
      </c>
      <c r="D30" s="8">
        <v>832.37</v>
      </c>
      <c r="E30" s="8">
        <v>832.7</v>
      </c>
      <c r="F30" s="8">
        <v>801.32</v>
      </c>
      <c r="G30" s="8">
        <v>766.74</v>
      </c>
      <c r="H30" s="8">
        <v>730.39</v>
      </c>
      <c r="I30" s="8">
        <v>704.14</v>
      </c>
      <c r="J30" s="8">
        <v>663.83</v>
      </c>
      <c r="K30" s="8">
        <v>622.75</v>
      </c>
      <c r="L30" s="8">
        <v>599.16999999999996</v>
      </c>
      <c r="M30" s="8">
        <v>589.09</v>
      </c>
      <c r="N30" s="8">
        <v>599.44000000000005</v>
      </c>
      <c r="O30" s="8">
        <v>600.82000000000005</v>
      </c>
      <c r="P30" s="8">
        <v>555.87</v>
      </c>
      <c r="Q30" s="8">
        <v>574.73</v>
      </c>
      <c r="R30" s="8">
        <v>579.62</v>
      </c>
      <c r="S30" s="8">
        <v>560.87</v>
      </c>
      <c r="T30" s="8">
        <v>571.17999999999995</v>
      </c>
      <c r="U30" s="8">
        <v>575.22</v>
      </c>
      <c r="V30" s="8">
        <v>567.88</v>
      </c>
      <c r="W30" s="8">
        <v>569.05999999999995</v>
      </c>
      <c r="X30" s="8">
        <v>577.66</v>
      </c>
      <c r="Y30" s="8">
        <v>570.33000000000004</v>
      </c>
      <c r="Z30" s="8">
        <v>571.91</v>
      </c>
      <c r="AA30" s="8">
        <v>578.01</v>
      </c>
      <c r="AB30" s="8">
        <v>587.91</v>
      </c>
      <c r="AC30" s="8">
        <v>610.4</v>
      </c>
      <c r="AD30" s="8">
        <v>645.86</v>
      </c>
      <c r="AE30" s="8">
        <v>656.51</v>
      </c>
      <c r="AF30" s="8">
        <v>676.61</v>
      </c>
      <c r="AG30" s="8">
        <v>695.39</v>
      </c>
      <c r="AH30" s="8">
        <v>695.39</v>
      </c>
      <c r="AI30" s="8">
        <v>684.63</v>
      </c>
      <c r="AJ30" s="8">
        <v>686.47</v>
      </c>
      <c r="AK30" s="8">
        <v>700.25</v>
      </c>
      <c r="AL30" s="8">
        <v>725.21</v>
      </c>
      <c r="AM30" s="8">
        <v>750.59</v>
      </c>
      <c r="AN30" s="8">
        <v>776.3</v>
      </c>
      <c r="AO30" s="8">
        <v>811.52</v>
      </c>
      <c r="AP30" s="8">
        <v>816.42</v>
      </c>
      <c r="AQ30" s="8">
        <v>817.82</v>
      </c>
      <c r="AR30" s="8">
        <v>823.55</v>
      </c>
      <c r="AS30" s="8">
        <v>826.63</v>
      </c>
      <c r="AT30" s="8">
        <v>826.63</v>
      </c>
      <c r="AU30" s="8">
        <v>826.33</v>
      </c>
      <c r="AV30" s="8">
        <v>826.33</v>
      </c>
      <c r="AW30" s="8">
        <v>826.33</v>
      </c>
      <c r="AX30" s="8">
        <v>858.82</v>
      </c>
      <c r="AY30" s="8">
        <v>858.82</v>
      </c>
      <c r="AZ30" s="8">
        <v>841.7</v>
      </c>
      <c r="BA30" s="8">
        <v>836.74</v>
      </c>
      <c r="BB30" s="8">
        <v>820.7</v>
      </c>
      <c r="BC30" s="77">
        <v>824.76</v>
      </c>
      <c r="BE30" s="40">
        <f>AVERAGE(C30:BC30)</f>
        <v>705.24509433962271</v>
      </c>
      <c r="BG30" s="6" t="s">
        <v>13</v>
      </c>
    </row>
    <row r="31" spans="1:59">
      <c r="A31" s="6" t="s">
        <v>13</v>
      </c>
      <c r="B31" s="143">
        <v>2010</v>
      </c>
      <c r="C31" s="8">
        <f>+'2010'!C32</f>
        <v>834.53</v>
      </c>
      <c r="D31" s="8">
        <f>+'2010'!D32</f>
        <v>744.34</v>
      </c>
      <c r="E31" s="8">
        <f>+'2010'!E32</f>
        <v>690.6</v>
      </c>
      <c r="F31" s="8">
        <f>+'2010'!F32</f>
        <v>657.48</v>
      </c>
      <c r="G31" s="8">
        <f>+'2010'!G32</f>
        <v>623.1</v>
      </c>
      <c r="H31" s="8">
        <f>+'2010'!H32</f>
        <v>634.26</v>
      </c>
      <c r="I31" s="8">
        <f>+'2010'!I32</f>
        <v>631.87</v>
      </c>
      <c r="J31" s="8">
        <f>+'2010'!J32</f>
        <v>629.99</v>
      </c>
      <c r="K31" s="8">
        <f>+'2010'!K32</f>
        <v>627.75</v>
      </c>
      <c r="L31" s="8">
        <f>+'2010'!L32</f>
        <v>634.57000000000005</v>
      </c>
      <c r="M31" s="8">
        <f>+'2010'!M32</f>
        <v>633.73</v>
      </c>
      <c r="N31" s="8">
        <f>+'2010'!N32</f>
        <v>583.14</v>
      </c>
      <c r="O31" s="8">
        <f>+'2010'!O32</f>
        <v>607.63</v>
      </c>
      <c r="P31" s="8">
        <f>+'2010'!P32</f>
        <v>632.66</v>
      </c>
      <c r="Q31" s="8">
        <f>+'2010'!Q32</f>
        <v>624.62</v>
      </c>
      <c r="R31" s="8">
        <f>+'2010'!R32</f>
        <v>600.23</v>
      </c>
      <c r="S31" s="8">
        <f>+'2010'!S32</f>
        <v>581.63</v>
      </c>
      <c r="T31" s="8">
        <f>+'2010'!T32</f>
        <v>576.39</v>
      </c>
      <c r="U31" s="8">
        <f>+'2010'!U32</f>
        <v>577.69000000000005</v>
      </c>
      <c r="V31" s="8">
        <f>+'2010'!V32</f>
        <v>565.25</v>
      </c>
      <c r="W31" s="8">
        <f>+'2010'!W32</f>
        <v>565.67999999999995</v>
      </c>
      <c r="X31" s="8">
        <f>+'2010'!X32</f>
        <v>561</v>
      </c>
      <c r="Y31" s="8">
        <f>+'2010'!Y32</f>
        <v>561.65</v>
      </c>
      <c r="Z31" s="8">
        <f>+'2010'!Z32</f>
        <v>560.62</v>
      </c>
      <c r="AA31" s="8">
        <f>+'2010'!AA32</f>
        <v>563.1</v>
      </c>
      <c r="AB31" s="8">
        <f>+'2010'!AB32</f>
        <v>571.63</v>
      </c>
      <c r="AC31" s="8">
        <f>+'2010'!AC32</f>
        <v>597.66999999999996</v>
      </c>
      <c r="AD31" s="8">
        <f>+'2010'!AD32</f>
        <v>614.62</v>
      </c>
      <c r="AE31" s="8">
        <f>+'2010'!AE32</f>
        <v>610.57000000000005</v>
      </c>
      <c r="AF31" s="8">
        <f>+'2010'!AF32</f>
        <v>614.26</v>
      </c>
      <c r="AG31" s="8">
        <f>+'2010'!AG32</f>
        <v>608.89</v>
      </c>
      <c r="AH31" s="8">
        <f>+'2010'!AH32</f>
        <v>622.55999999999995</v>
      </c>
      <c r="AI31" s="8">
        <f>+'2010'!AI32</f>
        <v>703.66</v>
      </c>
      <c r="AJ31" s="8">
        <f>+'2010'!AJ32</f>
        <v>631.5</v>
      </c>
      <c r="AK31" s="8">
        <f>+'2010'!AK32</f>
        <v>668.72</v>
      </c>
      <c r="AL31" s="8">
        <f>+'2010'!AL32</f>
        <v>672.68</v>
      </c>
      <c r="AM31" s="8">
        <f>+'2010'!AM32</f>
        <v>691.96</v>
      </c>
      <c r="AN31" s="8">
        <f>+'2010'!AN32</f>
        <v>693.81</v>
      </c>
      <c r="AO31" s="8">
        <f>+'2010'!AO32</f>
        <v>696.55</v>
      </c>
      <c r="AP31" s="8">
        <f>+'2010'!AP32</f>
        <v>695.85</v>
      </c>
      <c r="AQ31" s="8">
        <f>+'2010'!AQ32</f>
        <v>695.49</v>
      </c>
      <c r="AR31" s="8">
        <f>+'2010'!AR32</f>
        <v>695.28</v>
      </c>
      <c r="AS31" s="8">
        <f>+'2010'!AS32</f>
        <v>693.93</v>
      </c>
      <c r="AT31" s="8">
        <f>+'2010'!AT32</f>
        <v>696.67</v>
      </c>
      <c r="AU31" s="8">
        <f>+'2010'!AU32</f>
        <v>695.25</v>
      </c>
      <c r="AV31" s="8">
        <f>+'2010'!AV32</f>
        <v>674.22</v>
      </c>
      <c r="AW31" s="8">
        <f>+'2010'!AW32</f>
        <v>696.35</v>
      </c>
      <c r="AX31" s="8">
        <f>+'2010'!AX32</f>
        <v>695.96</v>
      </c>
      <c r="AY31" s="8">
        <f>+'2010'!AY32</f>
        <v>696.79</v>
      </c>
      <c r="AZ31" s="8">
        <f>+'2010'!AZ32</f>
        <v>688.5</v>
      </c>
      <c r="BA31" s="8">
        <f>+'2010'!BA32</f>
        <v>698.38</v>
      </c>
      <c r="BB31" s="8">
        <f>+'2010'!BB32</f>
        <v>697.48</v>
      </c>
      <c r="BE31" s="40">
        <f>AVERAGE(C31:BC31)</f>
        <v>644.66807692307691</v>
      </c>
      <c r="BG31" s="6" t="s">
        <v>13</v>
      </c>
    </row>
    <row r="32" spans="1:59">
      <c r="A32" s="6" t="s">
        <v>13</v>
      </c>
      <c r="B32" s="143">
        <v>2011</v>
      </c>
      <c r="C32" s="8">
        <f>+'2011'!D30</f>
        <v>693.84</v>
      </c>
      <c r="D32" s="8">
        <f>+'2011'!E30</f>
        <v>668.5</v>
      </c>
      <c r="E32" s="8">
        <f>+'2011'!F30</f>
        <v>634.89</v>
      </c>
      <c r="F32" s="8">
        <f>+'2011'!G30</f>
        <v>631.01</v>
      </c>
      <c r="G32" s="8">
        <f>+'2011'!H30</f>
        <v>618.79</v>
      </c>
      <c r="H32" s="8">
        <f>+'2011'!I30</f>
        <v>623.85</v>
      </c>
      <c r="I32" s="8">
        <f>+'2011'!J30</f>
        <v>641.27</v>
      </c>
      <c r="J32" s="8">
        <f>+'2011'!K30</f>
        <v>639.34</v>
      </c>
      <c r="K32" s="8">
        <f>+'2011'!L30</f>
        <v>652.48</v>
      </c>
      <c r="L32" s="8">
        <f>+'2011'!M30</f>
        <v>654.35</v>
      </c>
      <c r="M32" s="8">
        <f>+'2011'!N30</f>
        <v>653.78</v>
      </c>
      <c r="N32" s="8">
        <f>+'2011'!O30</f>
        <v>651.52</v>
      </c>
      <c r="O32" s="8">
        <f>+'2011'!P30</f>
        <v>650.99</v>
      </c>
      <c r="P32" s="8">
        <f>+'2011'!Q30</f>
        <v>634.86</v>
      </c>
      <c r="Q32" s="8">
        <f>+'2011'!R30</f>
        <v>634.86</v>
      </c>
      <c r="R32" s="8">
        <f>+'2011'!S30</f>
        <v>651.24</v>
      </c>
      <c r="S32" s="8">
        <f>+'2011'!T30</f>
        <v>624.70000000000005</v>
      </c>
      <c r="T32" s="8">
        <f>+'2011'!U30</f>
        <v>620.59</v>
      </c>
      <c r="U32" s="8">
        <f>+'2011'!V30</f>
        <v>622.27</v>
      </c>
      <c r="V32" s="8">
        <f>+'2011'!W30</f>
        <v>633.15</v>
      </c>
      <c r="W32" s="8">
        <f>+'2011'!X30</f>
        <v>630.76</v>
      </c>
      <c r="X32" s="8">
        <f>+'2011'!Y30</f>
        <v>634.55999999999995</v>
      </c>
      <c r="Y32" s="8">
        <f>+'2011'!Z30</f>
        <v>634.37</v>
      </c>
      <c r="Z32" s="8">
        <f>+'2011'!AA30</f>
        <v>630.32000000000005</v>
      </c>
      <c r="AA32" s="8">
        <f>+'2011'!AB30</f>
        <v>632.33000000000004</v>
      </c>
      <c r="AB32" s="8">
        <f>+'2011'!AC30</f>
        <v>641.95000000000005</v>
      </c>
      <c r="AC32" s="8">
        <f>+'2011'!AD30</f>
        <v>641.16</v>
      </c>
      <c r="AD32" s="8">
        <f>+'2011'!AE30</f>
        <v>642.75</v>
      </c>
      <c r="AE32" s="8">
        <f>+'2011'!AF30</f>
        <v>646.29999999999995</v>
      </c>
      <c r="AF32" s="8">
        <f>+'2011'!AG30</f>
        <v>664.55</v>
      </c>
      <c r="AG32" s="8">
        <f>+'2011'!AH30</f>
        <v>659.54</v>
      </c>
      <c r="AH32" s="8">
        <f>+'2011'!AI30</f>
        <v>688.99</v>
      </c>
      <c r="AI32" s="8">
        <f>+'2011'!AJ30</f>
        <v>679.28</v>
      </c>
      <c r="AJ32" s="8">
        <f>+'2011'!AK30</f>
        <v>684.15</v>
      </c>
      <c r="AK32" s="8">
        <f>+'2011'!AL30</f>
        <v>689.69</v>
      </c>
      <c r="AL32" s="8">
        <f>+'2011'!AM30</f>
        <v>726.1</v>
      </c>
      <c r="AM32" s="8">
        <f>+'2011'!AN30</f>
        <v>723.75</v>
      </c>
      <c r="AN32" s="8">
        <f>+'2011'!AO30</f>
        <v>721.89</v>
      </c>
      <c r="AO32" s="8">
        <f>+'2011'!AP30</f>
        <v>732.05</v>
      </c>
      <c r="AP32" s="8">
        <f>+'2011'!AQ30</f>
        <v>759.29</v>
      </c>
      <c r="AQ32" s="8">
        <f>+'2011'!AR30</f>
        <v>764.95</v>
      </c>
      <c r="AR32" s="8">
        <f>+'2011'!AS30</f>
        <v>783.77</v>
      </c>
      <c r="AS32" s="8">
        <f>+'2011'!AT30</f>
        <v>800.88</v>
      </c>
      <c r="AT32" s="8">
        <f>+'2011'!AU30</f>
        <v>800.83</v>
      </c>
      <c r="AU32" s="8">
        <f>+'2011'!AV30</f>
        <v>783.98</v>
      </c>
      <c r="AV32" s="8">
        <f>+'2011'!AW30</f>
        <v>817.79</v>
      </c>
      <c r="AW32" s="8">
        <f>+'2011'!AX30</f>
        <v>820.4</v>
      </c>
      <c r="AX32" s="8">
        <f>+'2011'!AY30</f>
        <v>813.42</v>
      </c>
      <c r="AY32" s="8">
        <f>+'2011'!AZ30</f>
        <v>810.94</v>
      </c>
      <c r="AZ32" s="8">
        <f>+'2011'!BA30</f>
        <v>807.57</v>
      </c>
      <c r="BA32" s="8">
        <f>+'2011'!BB30</f>
        <v>819.45</v>
      </c>
      <c r="BB32" s="8">
        <f>+'2011'!BC30</f>
        <v>819.45</v>
      </c>
      <c r="BE32" s="111">
        <f>+(BE31/BE30)-1</f>
        <v>-8.5894985874760188E-2</v>
      </c>
    </row>
    <row r="33" spans="1:59">
      <c r="A33" s="6" t="s">
        <v>13</v>
      </c>
      <c r="B33" s="143">
        <v>2012</v>
      </c>
      <c r="C33" s="8">
        <f>+'2012'!D34</f>
        <v>803.68</v>
      </c>
      <c r="D33" s="8">
        <f>+'2012'!E34</f>
        <v>762.49</v>
      </c>
      <c r="E33" s="8">
        <f>+'2012'!F34</f>
        <v>715.61</v>
      </c>
      <c r="F33" s="8">
        <f>+'2012'!G34</f>
        <v>695.76</v>
      </c>
      <c r="G33" s="8">
        <f>+'2012'!H34</f>
        <v>697.78</v>
      </c>
      <c r="H33" s="8">
        <f>+'2012'!I34</f>
        <v>704.1</v>
      </c>
      <c r="I33" s="8">
        <f>+'2012'!J34</f>
        <v>698.36</v>
      </c>
      <c r="J33" s="8">
        <f>+'2012'!K34</f>
        <v>696.13</v>
      </c>
      <c r="K33" s="8">
        <f>+'2012'!L34</f>
        <v>701.2</v>
      </c>
      <c r="L33" s="8">
        <f>+'2012'!M34</f>
        <v>696.28</v>
      </c>
      <c r="M33" s="8">
        <f>+'2012'!N34</f>
        <v>698.72</v>
      </c>
      <c r="N33" s="8">
        <f>+'2012'!O34</f>
        <v>684.55</v>
      </c>
      <c r="O33" s="8">
        <f>+'2012'!P34</f>
        <v>657.08</v>
      </c>
      <c r="P33" s="8">
        <f>+'2012'!Q34</f>
        <v>701.55</v>
      </c>
      <c r="Q33" s="8">
        <f>+'2012'!R34</f>
        <v>690.63</v>
      </c>
      <c r="R33" s="8">
        <f>+'2012'!S34</f>
        <v>663.09</v>
      </c>
      <c r="S33" s="8">
        <f>+'2012'!T34</f>
        <v>679.93</v>
      </c>
      <c r="T33" s="8">
        <f>+'2012'!U34</f>
        <v>692.67</v>
      </c>
      <c r="U33" s="8">
        <f>+'2012'!V34</f>
        <v>675.32</v>
      </c>
      <c r="V33" s="8">
        <f>+'2012'!W34</f>
        <v>605.27</v>
      </c>
      <c r="W33" s="8">
        <f>+'2012'!X34</f>
        <v>602.12</v>
      </c>
      <c r="X33" s="8">
        <f>+'2012'!Y34</f>
        <v>602.12</v>
      </c>
      <c r="Y33" s="8">
        <f>+'2012'!Z34</f>
        <v>607.20000000000005</v>
      </c>
      <c r="Z33" s="8">
        <f>+'2012'!AA34</f>
        <v>605.09</v>
      </c>
      <c r="AA33" s="8">
        <f>+'2012'!AB34</f>
        <v>594.91999999999996</v>
      </c>
      <c r="AB33" s="8">
        <f>+'2012'!AC34</f>
        <v>604.52</v>
      </c>
      <c r="AC33" s="8">
        <f>+'2012'!AD34</f>
        <v>606.14</v>
      </c>
      <c r="AD33" s="8">
        <f>+'2012'!AE34</f>
        <v>638.09</v>
      </c>
      <c r="AE33" s="8">
        <f>+'2012'!AF34</f>
        <v>679.4</v>
      </c>
      <c r="AF33" s="8">
        <f>+'2012'!AG34</f>
        <v>688.04</v>
      </c>
      <c r="AG33" s="8">
        <f>+'2012'!AH34</f>
        <v>695.72</v>
      </c>
      <c r="AH33" s="8">
        <f>+'2012'!AI34</f>
        <v>707.41</v>
      </c>
      <c r="AI33" s="8">
        <f>+'2012'!AJ34</f>
        <v>731.89</v>
      </c>
      <c r="AJ33" s="8">
        <f>+'2012'!AK34</f>
        <v>727.3</v>
      </c>
      <c r="AK33" s="8">
        <f>+'2012'!AL34</f>
        <v>728.32</v>
      </c>
      <c r="AL33" s="8">
        <f>+'2012'!AM34</f>
        <v>779.95</v>
      </c>
      <c r="AM33" s="8">
        <f>+'2012'!AN34</f>
        <v>785.42</v>
      </c>
      <c r="AN33" s="8">
        <f>+'2012'!AO34</f>
        <v>789.07</v>
      </c>
      <c r="AO33" s="8">
        <f>+'2012'!AP34</f>
        <v>791.4</v>
      </c>
      <c r="AP33" s="8">
        <f>+'2012'!AQ34</f>
        <v>781.04</v>
      </c>
      <c r="AQ33" s="8">
        <f>+'2012'!AR34</f>
        <v>788.61</v>
      </c>
      <c r="AR33" s="8">
        <f>+'2012'!AS34</f>
        <v>792.63</v>
      </c>
      <c r="AS33" s="8">
        <f>+'2012'!AT34</f>
        <v>776.47</v>
      </c>
      <c r="AT33" s="8">
        <f>+'2012'!AU34</f>
        <v>783.25</v>
      </c>
      <c r="AU33" s="8">
        <f>+'2012'!AV34</f>
        <v>785.57</v>
      </c>
      <c r="AV33" s="8">
        <f>+'2012'!AW34</f>
        <v>788.49</v>
      </c>
      <c r="AW33" s="8">
        <f>+'2012'!AX34</f>
        <v>796.06</v>
      </c>
      <c r="AX33" s="8">
        <f>+'2012'!AY34</f>
        <v>786.37</v>
      </c>
      <c r="AY33" s="8">
        <f>+'2012'!AZ34</f>
        <v>789.17</v>
      </c>
      <c r="AZ33" s="8">
        <f>+'2012'!BA34</f>
        <v>785.15</v>
      </c>
      <c r="BA33" s="8">
        <f>+'2012'!BB34</f>
        <v>700.65</v>
      </c>
      <c r="BB33" s="8">
        <f>+'2012'!BC34</f>
        <v>697.73</v>
      </c>
      <c r="BE33" s="111"/>
    </row>
    <row r="34" spans="1:59">
      <c r="A34" s="6" t="s">
        <v>13</v>
      </c>
      <c r="B34" s="143">
        <v>2013</v>
      </c>
      <c r="C34" s="8">
        <f>+'2013'!D34</f>
        <v>775.45</v>
      </c>
      <c r="D34" s="8">
        <f>+'2013'!E34</f>
        <v>808.13</v>
      </c>
      <c r="E34" s="8">
        <f>+'2013'!F34</f>
        <v>671.39</v>
      </c>
      <c r="F34" s="8">
        <f>+'2013'!G34</f>
        <v>634.29999999999995</v>
      </c>
      <c r="G34" s="8">
        <f>+'2013'!H34</f>
        <v>615.1</v>
      </c>
      <c r="H34" s="8">
        <f>+'2013'!I34</f>
        <v>619.32000000000005</v>
      </c>
      <c r="I34" s="8">
        <f>+'2013'!J34</f>
        <v>615.19000000000005</v>
      </c>
      <c r="J34" s="8">
        <f>+'2013'!K34</f>
        <v>614.09</v>
      </c>
      <c r="K34" s="8">
        <f>+'2013'!L34</f>
        <v>609.72</v>
      </c>
      <c r="L34" s="8">
        <f>+'2013'!M34</f>
        <v>629.9</v>
      </c>
      <c r="M34" s="8">
        <f>+'2013'!N34</f>
        <v>599.54</v>
      </c>
      <c r="N34" s="8">
        <f>+'2013'!O34</f>
        <v>568.16999999999996</v>
      </c>
      <c r="O34" s="8">
        <f>+'2013'!P34</f>
        <v>627.86</v>
      </c>
      <c r="P34" s="8">
        <f>+'2013'!Q34</f>
        <v>621.57000000000005</v>
      </c>
      <c r="Q34" s="8">
        <f>+'2013'!R34</f>
        <v>609.09</v>
      </c>
      <c r="R34" s="8">
        <f>+'2013'!S34</f>
        <v>614.59</v>
      </c>
      <c r="S34" s="8">
        <f>+'2013'!T34</f>
        <v>600.32000000000005</v>
      </c>
      <c r="T34" s="8">
        <f>+'2013'!U34</f>
        <v>621.87</v>
      </c>
      <c r="U34" s="8">
        <f>+'2013'!V34</f>
        <v>618.65</v>
      </c>
      <c r="V34" s="8">
        <f>+'2013'!W34</f>
        <v>639.72</v>
      </c>
      <c r="W34" s="8">
        <f>+'2013'!X34</f>
        <v>652.75</v>
      </c>
    </row>
    <row r="36" spans="1:59">
      <c r="A36" s="6" t="s">
        <v>21</v>
      </c>
      <c r="B36" s="143">
        <v>2007</v>
      </c>
      <c r="C36" s="8">
        <v>748.38</v>
      </c>
      <c r="D36" s="8">
        <v>748.38</v>
      </c>
      <c r="E36" s="8">
        <v>603.28</v>
      </c>
      <c r="F36" s="8">
        <v>575.79</v>
      </c>
      <c r="G36" s="8">
        <v>572.08000000000004</v>
      </c>
      <c r="H36" s="8">
        <v>570.91999999999996</v>
      </c>
      <c r="I36" s="8">
        <v>569.9</v>
      </c>
      <c r="J36" s="8">
        <v>575.71</v>
      </c>
      <c r="K36" s="8">
        <v>574.49</v>
      </c>
      <c r="L36" s="8">
        <v>572.96</v>
      </c>
      <c r="M36" s="8">
        <v>579.33000000000004</v>
      </c>
      <c r="N36" s="8">
        <v>623.74</v>
      </c>
      <c r="O36" s="8">
        <v>712.48</v>
      </c>
      <c r="P36" s="8">
        <v>715.43</v>
      </c>
      <c r="Q36" s="8">
        <v>631.42999999999995</v>
      </c>
      <c r="R36" s="8">
        <v>618.20000000000005</v>
      </c>
      <c r="S36" s="8">
        <v>618.20000000000005</v>
      </c>
      <c r="T36" s="8">
        <v>615.01</v>
      </c>
      <c r="U36" s="8">
        <v>614.5</v>
      </c>
      <c r="V36" s="8">
        <v>677.99</v>
      </c>
      <c r="W36" s="8">
        <v>668.15</v>
      </c>
      <c r="X36" s="8">
        <v>659.99</v>
      </c>
      <c r="Y36" s="8">
        <v>663.99</v>
      </c>
      <c r="Z36" s="8">
        <v>662.74</v>
      </c>
      <c r="AA36" s="8">
        <v>668.84</v>
      </c>
      <c r="AB36" s="8">
        <v>668.84</v>
      </c>
      <c r="AC36" s="8">
        <v>663.56</v>
      </c>
      <c r="AD36" s="8">
        <v>663.56</v>
      </c>
      <c r="AE36" s="8">
        <v>664.3</v>
      </c>
      <c r="AF36" s="8">
        <v>658.86</v>
      </c>
      <c r="AG36" s="8">
        <v>658.86</v>
      </c>
      <c r="AH36" s="8">
        <v>658.86</v>
      </c>
      <c r="AI36" s="8">
        <v>658.86</v>
      </c>
      <c r="AJ36" s="8">
        <v>658.86</v>
      </c>
      <c r="AK36" s="8">
        <v>658.86</v>
      </c>
      <c r="AL36" s="8">
        <v>617</v>
      </c>
      <c r="AM36" s="8">
        <v>557.84</v>
      </c>
      <c r="AN36" s="8">
        <v>560.64</v>
      </c>
      <c r="AO36" s="8">
        <v>561.19000000000005</v>
      </c>
      <c r="AP36" s="8">
        <v>631.61</v>
      </c>
      <c r="AQ36" s="8">
        <v>687.83</v>
      </c>
      <c r="AR36" s="8">
        <v>768.42</v>
      </c>
      <c r="AS36" s="8">
        <v>761.18</v>
      </c>
      <c r="AT36" s="8">
        <v>744.02</v>
      </c>
      <c r="AU36" s="8">
        <v>731.04</v>
      </c>
      <c r="AV36" s="8">
        <v>725.23</v>
      </c>
      <c r="AW36" s="8">
        <v>699.26</v>
      </c>
      <c r="AX36" s="8">
        <v>701.35</v>
      </c>
      <c r="AY36" s="8">
        <v>705.95</v>
      </c>
      <c r="AZ36" s="8">
        <v>733.19</v>
      </c>
      <c r="BA36" s="8">
        <v>733.19</v>
      </c>
      <c r="BB36" s="8">
        <v>733.19</v>
      </c>
      <c r="BC36" s="44">
        <v>733.19</v>
      </c>
      <c r="BG36" s="6" t="s">
        <v>21</v>
      </c>
    </row>
    <row r="37" spans="1:59">
      <c r="A37" s="6" t="s">
        <v>21</v>
      </c>
      <c r="B37" s="143">
        <v>2008</v>
      </c>
      <c r="C37" s="8">
        <v>733.19</v>
      </c>
      <c r="D37" s="8">
        <v>726.8</v>
      </c>
      <c r="E37" s="8">
        <v>721.92</v>
      </c>
      <c r="F37" s="8">
        <v>721.92</v>
      </c>
      <c r="G37" s="8">
        <v>550.83000000000004</v>
      </c>
      <c r="H37" s="8">
        <v>568.19000000000005</v>
      </c>
      <c r="I37" s="8">
        <v>586.13</v>
      </c>
      <c r="J37" s="8">
        <v>601.59</v>
      </c>
      <c r="K37" s="8">
        <v>628.95000000000005</v>
      </c>
      <c r="L37" s="8">
        <v>640.37</v>
      </c>
      <c r="M37" s="8">
        <v>748.79</v>
      </c>
      <c r="N37" s="8">
        <v>739.79</v>
      </c>
      <c r="O37" s="8">
        <v>668.54</v>
      </c>
      <c r="P37" s="8">
        <v>600.36</v>
      </c>
      <c r="Q37" s="8">
        <v>563.22</v>
      </c>
      <c r="R37" s="8">
        <v>559.49</v>
      </c>
      <c r="S37" s="8">
        <v>542.30999999999995</v>
      </c>
      <c r="T37" s="8">
        <v>532.45000000000005</v>
      </c>
      <c r="U37" s="8">
        <v>570.1</v>
      </c>
      <c r="V37" s="8">
        <v>560.72</v>
      </c>
      <c r="W37" s="8">
        <v>551.15</v>
      </c>
      <c r="X37" s="8">
        <v>549.1</v>
      </c>
      <c r="Y37" s="8">
        <v>612.22</v>
      </c>
      <c r="Z37" s="8">
        <v>614.22</v>
      </c>
      <c r="AA37" s="8">
        <v>618.48</v>
      </c>
      <c r="AB37" s="8">
        <v>618.79999999999995</v>
      </c>
      <c r="AC37" s="8">
        <v>598.66999999999996</v>
      </c>
      <c r="AD37" s="8">
        <v>598.11</v>
      </c>
      <c r="AE37" s="8">
        <v>622.91999999999996</v>
      </c>
      <c r="AF37" s="8">
        <v>622.91999999999996</v>
      </c>
      <c r="AG37" s="8">
        <v>622.91999999999996</v>
      </c>
      <c r="AH37" s="8">
        <v>622.91999999999996</v>
      </c>
      <c r="AI37" s="8">
        <v>622.91999999999996</v>
      </c>
      <c r="AJ37" s="8">
        <v>622.91999999999996</v>
      </c>
      <c r="AK37" s="8">
        <v>622.91999999999996</v>
      </c>
      <c r="AL37" s="8">
        <v>622.91999999999996</v>
      </c>
      <c r="AM37" s="8">
        <v>687.34</v>
      </c>
      <c r="AN37" s="8">
        <v>676.4</v>
      </c>
      <c r="AO37" s="8">
        <v>677.17</v>
      </c>
      <c r="AP37" s="8">
        <v>677.17</v>
      </c>
      <c r="AQ37" s="8">
        <v>621.34</v>
      </c>
      <c r="AR37" s="8">
        <v>678.23</v>
      </c>
      <c r="AS37" s="8">
        <v>678.6</v>
      </c>
      <c r="AT37" s="8">
        <v>678.6</v>
      </c>
      <c r="AU37" s="8">
        <v>678.6</v>
      </c>
      <c r="AV37" s="8">
        <v>678.6</v>
      </c>
      <c r="AW37" s="8">
        <v>645.46</v>
      </c>
      <c r="AX37" s="8">
        <v>645.46</v>
      </c>
      <c r="AY37" s="8">
        <v>629.95000000000005</v>
      </c>
      <c r="AZ37" s="8">
        <v>589.71</v>
      </c>
      <c r="BA37" s="8">
        <v>589.71</v>
      </c>
      <c r="BB37" s="8">
        <v>589.71</v>
      </c>
      <c r="BC37" s="8"/>
      <c r="BG37" s="6" t="s">
        <v>21</v>
      </c>
    </row>
    <row r="38" spans="1:59">
      <c r="A38" s="6" t="s">
        <v>21</v>
      </c>
      <c r="B38" s="143">
        <v>2009</v>
      </c>
      <c r="C38" s="8">
        <v>589.71</v>
      </c>
      <c r="D38" s="8">
        <v>655.65</v>
      </c>
      <c r="E38" s="8">
        <v>478.12</v>
      </c>
      <c r="F38" s="8">
        <v>472.78</v>
      </c>
      <c r="G38" s="8">
        <v>474.95</v>
      </c>
      <c r="H38" s="8">
        <v>554.14</v>
      </c>
      <c r="I38" s="8">
        <v>553.82000000000005</v>
      </c>
      <c r="J38" s="8">
        <v>552.12</v>
      </c>
      <c r="K38" s="8">
        <v>560.87</v>
      </c>
      <c r="L38" s="8">
        <v>565.09</v>
      </c>
      <c r="M38" s="8">
        <v>569.41999999999996</v>
      </c>
      <c r="N38" s="8">
        <v>569.41999999999996</v>
      </c>
      <c r="O38" s="8">
        <v>569.41999999999996</v>
      </c>
      <c r="P38" s="8">
        <v>569.41999999999996</v>
      </c>
      <c r="Q38" s="8">
        <v>569.41999999999996</v>
      </c>
      <c r="R38" s="8">
        <v>640.97</v>
      </c>
      <c r="S38" s="8">
        <v>640.97</v>
      </c>
      <c r="T38" s="8">
        <v>571.36</v>
      </c>
      <c r="U38" s="8">
        <v>571.36</v>
      </c>
      <c r="V38" s="8">
        <v>564.03</v>
      </c>
      <c r="W38" s="8">
        <v>569.71</v>
      </c>
      <c r="X38" s="8">
        <v>565.45000000000005</v>
      </c>
      <c r="Y38" s="8">
        <v>573.04999999999995</v>
      </c>
      <c r="Z38" s="8">
        <v>610.48</v>
      </c>
      <c r="AA38" s="8">
        <v>583.70000000000005</v>
      </c>
      <c r="AB38" s="8">
        <v>639.61</v>
      </c>
      <c r="AC38" s="8">
        <v>636.35</v>
      </c>
      <c r="AD38" s="8">
        <v>636.35</v>
      </c>
      <c r="AE38" s="8">
        <v>633.87</v>
      </c>
      <c r="AF38" s="8">
        <v>633.95000000000005</v>
      </c>
      <c r="AG38" s="8">
        <v>633.95000000000005</v>
      </c>
      <c r="AH38" s="8">
        <v>633.95000000000005</v>
      </c>
      <c r="AI38" s="8">
        <v>633.95000000000005</v>
      </c>
      <c r="AJ38" s="8">
        <v>633.95000000000005</v>
      </c>
      <c r="AK38" s="8">
        <v>676.88</v>
      </c>
      <c r="AL38" s="8">
        <v>672.88</v>
      </c>
      <c r="AM38" s="8">
        <v>715.79</v>
      </c>
      <c r="AN38" s="8">
        <v>717.88</v>
      </c>
      <c r="AO38" s="8">
        <v>674.97</v>
      </c>
      <c r="AP38" s="8">
        <v>676.13</v>
      </c>
      <c r="AQ38" s="8">
        <v>689.95</v>
      </c>
      <c r="AR38" s="8">
        <v>663.23</v>
      </c>
      <c r="AS38" s="8">
        <v>655.1</v>
      </c>
      <c r="AT38" s="8">
        <v>649.83000000000004</v>
      </c>
      <c r="AU38" s="8">
        <v>631.1</v>
      </c>
      <c r="AV38" s="8">
        <v>618.76</v>
      </c>
      <c r="AW38" s="8">
        <v>624.89</v>
      </c>
      <c r="AX38" s="8">
        <v>623.86</v>
      </c>
      <c r="AY38" s="8">
        <v>623.86</v>
      </c>
      <c r="AZ38" s="8">
        <v>652.58000000000004</v>
      </c>
      <c r="BA38" s="8">
        <v>671.5</v>
      </c>
      <c r="BB38" s="8">
        <v>671.5</v>
      </c>
      <c r="BC38" s="8">
        <v>671.5</v>
      </c>
      <c r="BE38" s="40">
        <f>AVERAGE(C38:BC38)</f>
        <v>613.08584905660393</v>
      </c>
      <c r="BG38" s="6" t="s">
        <v>21</v>
      </c>
    </row>
    <row r="39" spans="1:59">
      <c r="A39" s="6" t="s">
        <v>21</v>
      </c>
      <c r="B39" s="143">
        <v>2010</v>
      </c>
      <c r="C39" s="8">
        <f>+'2010'!C33</f>
        <v>647.41999999999996</v>
      </c>
      <c r="D39" s="8">
        <f>+'2010'!D33</f>
        <v>532.16</v>
      </c>
      <c r="E39" s="8">
        <f>+'2010'!E33</f>
        <v>520.53</v>
      </c>
      <c r="F39" s="8">
        <f>+'2010'!F33</f>
        <v>481.62</v>
      </c>
      <c r="G39" s="8">
        <f>+'2010'!G33</f>
        <v>481.49</v>
      </c>
      <c r="H39" s="8">
        <f>+'2010'!H33</f>
        <v>477.06</v>
      </c>
      <c r="I39" s="8">
        <f>+'2010'!I33</f>
        <v>467.42</v>
      </c>
      <c r="J39" s="8">
        <f>+'2010'!J33</f>
        <v>476.43</v>
      </c>
      <c r="K39" s="8">
        <f>+'2010'!K33</f>
        <v>474.9</v>
      </c>
      <c r="L39" s="8">
        <f>+'2010'!L33</f>
        <v>487.87</v>
      </c>
      <c r="M39" s="8">
        <f>+'2010'!M33</f>
        <v>526.19000000000005</v>
      </c>
      <c r="N39" s="8">
        <f>+'2010'!N33</f>
        <v>589.53</v>
      </c>
      <c r="O39" s="8">
        <f>+'2010'!O33</f>
        <v>531.28</v>
      </c>
      <c r="P39" s="8">
        <f>+'2010'!P33</f>
        <v>532.27</v>
      </c>
      <c r="Q39" s="8">
        <f>+'2010'!Q33</f>
        <v>496.11</v>
      </c>
      <c r="R39" s="8">
        <f>+'2010'!R33</f>
        <v>485.44</v>
      </c>
      <c r="S39" s="8">
        <f>+'2010'!S33</f>
        <v>500.62</v>
      </c>
      <c r="T39" s="8">
        <f>+'2010'!T33</f>
        <v>497.2</v>
      </c>
      <c r="U39" s="8">
        <f>+'2010'!U33</f>
        <v>495.59</v>
      </c>
      <c r="V39" s="8">
        <f>+'2010'!V33</f>
        <v>485.11</v>
      </c>
      <c r="W39" s="8">
        <f>+'2010'!W33</f>
        <v>491.44</v>
      </c>
      <c r="X39" s="8">
        <f>+'2010'!X33</f>
        <v>491.44</v>
      </c>
      <c r="Y39" s="8">
        <f>+'2010'!Y33</f>
        <v>555.24</v>
      </c>
      <c r="Z39" s="8">
        <f>+'2010'!Z33</f>
        <v>509.1</v>
      </c>
      <c r="AA39" s="8">
        <f>+'2010'!AA33</f>
        <v>511.18</v>
      </c>
      <c r="AB39" s="8">
        <f>+'2010'!AB33</f>
        <v>511.74</v>
      </c>
      <c r="AC39" s="8">
        <f>+'2010'!AC33</f>
        <v>515.66</v>
      </c>
      <c r="AD39" s="8">
        <f>+'2010'!AD33</f>
        <v>518.29999999999995</v>
      </c>
      <c r="AE39" s="8">
        <f>+'2010'!AE33</f>
        <v>507.9</v>
      </c>
      <c r="AF39" s="8">
        <f>+'2010'!AF33</f>
        <v>509.74</v>
      </c>
      <c r="AG39" s="8">
        <f>+'2010'!AG33</f>
        <v>509.74</v>
      </c>
      <c r="AH39" s="8">
        <f>+'2010'!AH33</f>
        <v>509.74</v>
      </c>
      <c r="AI39" s="8">
        <f>+'2010'!AI33</f>
        <v>511.11</v>
      </c>
      <c r="AJ39" s="8">
        <f>+'2010'!AJ33</f>
        <v>538.02</v>
      </c>
      <c r="AK39" s="8">
        <f>+'2010'!AK33</f>
        <v>535.44000000000005</v>
      </c>
      <c r="AL39" s="8">
        <f>+'2010'!AL33</f>
        <v>533.04</v>
      </c>
      <c r="AM39" s="8">
        <f>+'2010'!AM33</f>
        <v>539.28</v>
      </c>
      <c r="AN39" s="8">
        <f>+'2010'!AN33</f>
        <v>551.57000000000005</v>
      </c>
      <c r="AO39" s="8">
        <f>+'2010'!AO33</f>
        <v>551.57000000000005</v>
      </c>
      <c r="AP39" s="8">
        <f>+'2010'!AP33</f>
        <v>549.48</v>
      </c>
      <c r="AQ39" s="8">
        <f>+'2010'!AQ33</f>
        <v>549.48</v>
      </c>
      <c r="AR39" s="8">
        <f>+'2010'!AR33</f>
        <v>550.54999999999995</v>
      </c>
      <c r="AS39" s="8">
        <f>+'2010'!AS33</f>
        <v>549.02</v>
      </c>
      <c r="AT39" s="8">
        <f>+'2010'!AT33</f>
        <v>563.03</v>
      </c>
      <c r="AU39" s="8">
        <f>+'2010'!AU33</f>
        <v>563.03</v>
      </c>
      <c r="AV39" s="8">
        <f>+'2010'!AV33</f>
        <v>562.23</v>
      </c>
      <c r="AW39" s="8">
        <f>+'2010'!AW33</f>
        <v>570.71</v>
      </c>
      <c r="AX39" s="8">
        <f>+'2010'!AX33</f>
        <v>543.26</v>
      </c>
      <c r="AY39" s="8">
        <f>+'2010'!AY33</f>
        <v>545.23</v>
      </c>
      <c r="AZ39" s="8">
        <f>+'2010'!AZ33</f>
        <v>546.32000000000005</v>
      </c>
      <c r="BA39" s="8">
        <f>+'2010'!BA33</f>
        <v>546.32000000000005</v>
      </c>
      <c r="BB39" s="8">
        <f>+'2010'!BB33</f>
        <v>546.32000000000005</v>
      </c>
      <c r="BE39" s="40">
        <f>AVERAGE(C39:BC39)</f>
        <v>524.47057692307669</v>
      </c>
      <c r="BG39" s="6" t="s">
        <v>21</v>
      </c>
    </row>
    <row r="40" spans="1:59">
      <c r="A40" s="6" t="s">
        <v>21</v>
      </c>
      <c r="B40" s="143">
        <v>2011</v>
      </c>
      <c r="C40" s="8">
        <f>+'2011'!D31</f>
        <v>508.84</v>
      </c>
      <c r="D40" s="8">
        <f>+'2011'!E31</f>
        <v>454.54</v>
      </c>
      <c r="E40" s="8">
        <f>+'2011'!F31</f>
        <v>448.79</v>
      </c>
      <c r="F40" s="8">
        <f>+'2011'!G31</f>
        <v>447.13</v>
      </c>
      <c r="G40" s="8">
        <f>+'2011'!H31</f>
        <v>448.53</v>
      </c>
      <c r="H40" s="8">
        <f>+'2011'!I31</f>
        <v>448.53</v>
      </c>
      <c r="I40" s="8">
        <f>+'2011'!J31</f>
        <v>459.26</v>
      </c>
      <c r="J40" s="8">
        <f>+'2011'!K31</f>
        <v>459.26</v>
      </c>
      <c r="K40" s="8">
        <f>+'2011'!L31</f>
        <v>459.26</v>
      </c>
      <c r="L40" s="8">
        <f>+'2011'!M31</f>
        <v>463.85</v>
      </c>
      <c r="M40" s="8">
        <f>+'2011'!N31</f>
        <v>468.45</v>
      </c>
      <c r="N40" s="8">
        <f>+'2011'!O31</f>
        <v>468.45</v>
      </c>
      <c r="O40" s="8">
        <f>+'2011'!P31</f>
        <v>465.52</v>
      </c>
      <c r="P40" s="8">
        <f>+'2011'!Q31</f>
        <v>519.16</v>
      </c>
      <c r="Q40" s="8">
        <f>+'2011'!R31</f>
        <v>556.14</v>
      </c>
      <c r="R40" s="8">
        <f>+'2011'!S31</f>
        <v>572.29</v>
      </c>
      <c r="S40" s="8">
        <f>+'2011'!T31</f>
        <v>555.14</v>
      </c>
      <c r="T40" s="8">
        <f>+'2011'!U31</f>
        <v>513.16999999999996</v>
      </c>
      <c r="U40" s="8">
        <f>+'2011'!V31</f>
        <v>512.01</v>
      </c>
      <c r="V40" s="8">
        <f>+'2011'!W31</f>
        <v>501.03</v>
      </c>
      <c r="W40" s="8">
        <f>+'2011'!X31</f>
        <v>501.59</v>
      </c>
      <c r="X40" s="8">
        <f>+'2011'!Y31</f>
        <v>499.65</v>
      </c>
      <c r="Y40" s="8">
        <f>+'2011'!Z31</f>
        <v>514.05999999999995</v>
      </c>
      <c r="Z40" s="8">
        <f>+'2011'!AA31</f>
        <v>511.91</v>
      </c>
      <c r="AA40" s="8">
        <f>+'2011'!AB31</f>
        <v>511.64</v>
      </c>
      <c r="AB40" s="8">
        <f>+'2011'!AC31</f>
        <v>511.64</v>
      </c>
      <c r="AC40" s="8">
        <f>+'2011'!AD31</f>
        <v>511.64</v>
      </c>
      <c r="AD40" s="8">
        <f>+'2011'!AE31</f>
        <v>511.64</v>
      </c>
      <c r="AE40" s="8">
        <f>+'2011'!AF31</f>
        <v>511.64</v>
      </c>
      <c r="AF40" s="8">
        <f>+'2011'!AG31</f>
        <v>512.71</v>
      </c>
      <c r="AG40" s="8">
        <f>+'2011'!AH31</f>
        <v>512.71</v>
      </c>
      <c r="AH40" s="8">
        <f>+'2011'!AI31</f>
        <v>512.71</v>
      </c>
      <c r="AI40" s="8">
        <f>+'2011'!AJ31</f>
        <v>512.71</v>
      </c>
      <c r="AJ40" s="8">
        <f>+'2011'!AK31</f>
        <v>515.62</v>
      </c>
      <c r="AK40" s="8">
        <f>+'2011'!AL31</f>
        <v>515.62</v>
      </c>
      <c r="AL40" s="8">
        <f>+'2011'!AM31</f>
        <v>515.62</v>
      </c>
      <c r="AM40" s="8">
        <f>+'2011'!AN31</f>
        <v>515.62</v>
      </c>
      <c r="AN40" s="8">
        <f>+'2011'!AO31</f>
        <v>515.09</v>
      </c>
      <c r="AO40" s="8">
        <f>+'2011'!AP31</f>
        <v>514.83000000000004</v>
      </c>
      <c r="AP40" s="8">
        <f>+'2011'!AQ31</f>
        <v>516.04999999999995</v>
      </c>
      <c r="AQ40" s="8">
        <f>+'2011'!AR31</f>
        <v>516.04999999999995</v>
      </c>
      <c r="AR40" s="8">
        <f>+'2011'!AS31</f>
        <v>516.04999999999995</v>
      </c>
      <c r="AS40" s="8">
        <f>+'2011'!AT31</f>
        <v>515.52</v>
      </c>
      <c r="AT40" s="8">
        <f>+'2011'!AU31</f>
        <v>588.54</v>
      </c>
      <c r="AU40" s="8">
        <f>+'2011'!AV31</f>
        <v>573.92999999999995</v>
      </c>
      <c r="AV40" s="8">
        <f>+'2011'!AW31</f>
        <v>572.38</v>
      </c>
      <c r="AW40" s="8">
        <f>+'2011'!AX31</f>
        <v>572.38</v>
      </c>
      <c r="AX40" s="8">
        <f>+'2011'!AY31</f>
        <v>572.52</v>
      </c>
      <c r="AY40" s="8">
        <f>+'2011'!AZ31</f>
        <v>596.51</v>
      </c>
      <c r="AZ40" s="8">
        <f>+'2011'!BA31</f>
        <v>604.05999999999995</v>
      </c>
      <c r="BA40" s="8">
        <f>+'2011'!BB31</f>
        <v>604.05999999999995</v>
      </c>
      <c r="BB40" s="8">
        <f>+'2011'!BC31</f>
        <v>604.05999999999995</v>
      </c>
      <c r="BE40" s="111">
        <f>+(BE39/BE38)-1</f>
        <v>-0.1445397447517105</v>
      </c>
    </row>
    <row r="41" spans="1:59">
      <c r="A41" s="6" t="s">
        <v>21</v>
      </c>
      <c r="B41" s="143">
        <v>2012</v>
      </c>
      <c r="C41" s="8">
        <f>+'2012'!D35</f>
        <v>600.37</v>
      </c>
      <c r="D41" s="8">
        <f>+'2012'!E35</f>
        <v>596.13</v>
      </c>
      <c r="E41" s="8">
        <f>+'2012'!F35</f>
        <v>606.24</v>
      </c>
      <c r="F41" s="8">
        <f>+'2012'!G35</f>
        <v>604.63</v>
      </c>
      <c r="G41" s="8">
        <f>+'2012'!H35</f>
        <v>604.5</v>
      </c>
      <c r="H41" s="8">
        <f>+'2012'!I35</f>
        <v>604.5</v>
      </c>
      <c r="I41" s="8">
        <f>+'2012'!J35</f>
        <v>604.5</v>
      </c>
      <c r="J41" s="8">
        <f>+'2012'!K35</f>
        <v>604.63</v>
      </c>
      <c r="K41" s="8">
        <f>+'2012'!L35</f>
        <v>604.23</v>
      </c>
      <c r="L41" s="8">
        <f>+'2012'!M35</f>
        <v>604.88</v>
      </c>
      <c r="M41" s="8">
        <f>+'2012'!N35</f>
        <v>604.75</v>
      </c>
      <c r="N41" s="8">
        <f>+'2012'!O35</f>
        <v>606.09</v>
      </c>
      <c r="O41" s="8">
        <f>+'2012'!P35</f>
        <v>607.24</v>
      </c>
      <c r="P41" s="8">
        <f>+'2012'!Q35</f>
        <v>607.24</v>
      </c>
      <c r="Q41" s="8">
        <f>+'2012'!R35</f>
        <v>607.24</v>
      </c>
      <c r="R41" s="8">
        <f>+'2012'!S35</f>
        <v>607.37</v>
      </c>
      <c r="S41" s="8">
        <f>+'2012'!T35</f>
        <v>606.84</v>
      </c>
      <c r="T41" s="8">
        <f>+'2012'!U35</f>
        <v>606.84</v>
      </c>
      <c r="U41" s="8">
        <f>+'2012'!V35</f>
        <v>605.16999999999996</v>
      </c>
      <c r="V41" s="8">
        <f>+'2012'!W35</f>
        <v>605.16999999999996</v>
      </c>
      <c r="W41" s="8">
        <f>+'2012'!X35</f>
        <v>604.1</v>
      </c>
      <c r="X41" s="8">
        <f>+'2012'!Y35</f>
        <v>603.96</v>
      </c>
      <c r="Y41" s="8">
        <f>+'2012'!Z35</f>
        <v>603.96</v>
      </c>
      <c r="Z41" s="8">
        <f>+'2012'!AA35</f>
        <v>603.70000000000005</v>
      </c>
      <c r="AA41" s="8">
        <f>+'2012'!AB35</f>
        <v>603.42999999999995</v>
      </c>
      <c r="AB41" s="8">
        <f>+'2012'!AC35</f>
        <v>603.42999999999995</v>
      </c>
      <c r="AC41" s="8">
        <f>+'2012'!AD35</f>
        <v>603.42999999999995</v>
      </c>
      <c r="AD41" s="8">
        <f>+'2012'!AE35</f>
        <v>603.70000000000005</v>
      </c>
      <c r="AE41" s="8">
        <f>+'2012'!AF35</f>
        <v>603.70000000000005</v>
      </c>
      <c r="AF41" s="8">
        <f>+'2012'!AG35</f>
        <v>603.70000000000005</v>
      </c>
      <c r="AG41" s="8">
        <f>+'2012'!AH35</f>
        <v>500.62</v>
      </c>
      <c r="AH41" s="8">
        <f>+'2012'!AI35</f>
        <v>604.1</v>
      </c>
      <c r="AI41" s="8">
        <f>+'2012'!AJ35</f>
        <v>604.1</v>
      </c>
      <c r="AJ41" s="8">
        <f>+'2012'!AK35</f>
        <v>604.1</v>
      </c>
      <c r="AK41" s="8">
        <f>+'2012'!AL35</f>
        <v>604.1</v>
      </c>
      <c r="AL41" s="8">
        <f>+'2012'!AM35</f>
        <v>604.1</v>
      </c>
      <c r="AM41" s="8">
        <f>+'2012'!AN35</f>
        <v>604.1</v>
      </c>
      <c r="AN41" s="8">
        <f>+'2012'!AO35</f>
        <v>605.02</v>
      </c>
      <c r="AO41" s="8">
        <f>+'2012'!AP35</f>
        <v>605.02</v>
      </c>
      <c r="AP41" s="8">
        <f>+'2012'!AQ35</f>
        <v>605.02</v>
      </c>
      <c r="AQ41" s="8">
        <f>+'2012'!AR35</f>
        <v>605.02</v>
      </c>
      <c r="AR41" s="8">
        <f>+'2012'!AS35</f>
        <v>606.08000000000004</v>
      </c>
      <c r="AS41" s="8">
        <f>+'2012'!AT35</f>
        <v>605.95000000000005</v>
      </c>
      <c r="AT41" s="8">
        <f>+'2012'!AU35</f>
        <v>605.95000000000005</v>
      </c>
      <c r="AU41" s="8">
        <f>+'2012'!AV35</f>
        <v>605.95000000000005</v>
      </c>
      <c r="AV41" s="8">
        <f>+'2012'!AW35</f>
        <v>605.95000000000005</v>
      </c>
      <c r="AW41" s="8">
        <f>+'2012'!AX35</f>
        <v>608.08000000000004</v>
      </c>
      <c r="AX41" s="8">
        <f>+'2012'!AY35</f>
        <v>608.08000000000004</v>
      </c>
      <c r="AY41" s="8">
        <f>+'2012'!AZ35</f>
        <v>609.15</v>
      </c>
      <c r="AZ41" s="8">
        <f>+'2012'!BA35</f>
        <v>611.54999999999995</v>
      </c>
      <c r="BA41" s="8">
        <f>+'2012'!BB35</f>
        <v>611.54999999999995</v>
      </c>
      <c r="BB41" s="8">
        <f>+'2012'!BC35</f>
        <v>611.54999999999995</v>
      </c>
      <c r="BE41" s="111"/>
    </row>
    <row r="42" spans="1:59">
      <c r="A42" s="6" t="s">
        <v>21</v>
      </c>
      <c r="B42" s="143">
        <v>2013</v>
      </c>
      <c r="C42" s="8">
        <f>+'2013'!D35</f>
        <v>612.16999999999996</v>
      </c>
      <c r="D42" s="8">
        <f>+'2013'!E35</f>
        <v>612.16999999999996</v>
      </c>
      <c r="E42" s="8">
        <f>+'2013'!F35</f>
        <v>611.54999999999995</v>
      </c>
      <c r="F42" s="8">
        <f>+'2013'!G35</f>
        <v>611.54999999999995</v>
      </c>
      <c r="G42" s="8">
        <f>+'2013'!H35</f>
        <v>612.79999999999995</v>
      </c>
      <c r="H42" s="8">
        <f>+'2013'!I35</f>
        <v>612.79999999999995</v>
      </c>
      <c r="I42" s="8">
        <f>+'2013'!J35</f>
        <v>611.27</v>
      </c>
      <c r="J42" s="8">
        <f>+'2013'!K35</f>
        <v>611.27</v>
      </c>
      <c r="K42" s="8">
        <f>+'2013'!L35</f>
        <v>610.73</v>
      </c>
      <c r="L42" s="8">
        <f>+'2013'!M35</f>
        <v>610.73</v>
      </c>
      <c r="M42" s="8">
        <f>+'2013'!N35</f>
        <v>586.20000000000005</v>
      </c>
      <c r="N42" s="8">
        <f>+'2013'!O35</f>
        <v>694.23</v>
      </c>
      <c r="O42" s="8">
        <f>+'2013'!P35</f>
        <v>704.25</v>
      </c>
      <c r="P42" s="8">
        <f>+'2013'!Q35</f>
        <v>657.12</v>
      </c>
      <c r="Q42" s="8">
        <f>+'2013'!R35</f>
        <v>579.09</v>
      </c>
      <c r="R42" s="8">
        <f>+'2013'!S35</f>
        <v>565.44000000000005</v>
      </c>
      <c r="S42" s="8">
        <f>+'2013'!T35</f>
        <v>560.41</v>
      </c>
      <c r="T42" s="8">
        <f>+'2013'!U35</f>
        <v>557.38</v>
      </c>
      <c r="U42" s="8">
        <f>+'2013'!V35</f>
        <v>564.34</v>
      </c>
      <c r="V42" s="8">
        <f>+'2013'!W35</f>
        <v>596.15</v>
      </c>
      <c r="W42" s="8">
        <f>+'2013'!X35</f>
        <v>590.94000000000005</v>
      </c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</row>
    <row r="43" spans="1:59"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</row>
    <row r="44" spans="1:59">
      <c r="A44" s="6" t="s">
        <v>20</v>
      </c>
      <c r="B44" s="143">
        <v>2007</v>
      </c>
      <c r="C44" s="8">
        <v>496.84</v>
      </c>
      <c r="D44" s="8">
        <v>473.12</v>
      </c>
      <c r="E44" s="8">
        <v>466.06</v>
      </c>
      <c r="F44" s="8">
        <v>459.286</v>
      </c>
      <c r="G44" s="8">
        <v>464.392</v>
      </c>
      <c r="H44" s="8">
        <v>467.29399999999998</v>
      </c>
      <c r="I44" s="8">
        <v>483.12400000000002</v>
      </c>
      <c r="J44" s="8">
        <v>487.31599999999997</v>
      </c>
      <c r="K44" s="8">
        <v>479.072</v>
      </c>
      <c r="L44" s="8">
        <v>480.90600000000001</v>
      </c>
      <c r="M44" s="8">
        <v>492.05200000000002</v>
      </c>
      <c r="N44" s="8">
        <v>515.22400000000005</v>
      </c>
      <c r="O44" s="8">
        <v>551.79200000000003</v>
      </c>
      <c r="P44" s="8">
        <v>574.54600000000005</v>
      </c>
      <c r="Q44" s="8">
        <v>507.37</v>
      </c>
      <c r="R44" s="8">
        <v>501.48200000000003</v>
      </c>
      <c r="S44" s="8">
        <v>491.53399999999999</v>
      </c>
      <c r="T44" s="8">
        <v>490.85</v>
      </c>
      <c r="U44" s="8">
        <v>474.11799999999999</v>
      </c>
      <c r="V44" s="8">
        <v>470.17200000000003</v>
      </c>
      <c r="W44" s="8">
        <v>472.76600000000002</v>
      </c>
      <c r="X44" s="8">
        <v>479.79599999999999</v>
      </c>
      <c r="Y44" s="8">
        <v>480.36799999999999</v>
      </c>
      <c r="Z44" s="8">
        <v>463.49200000000002</v>
      </c>
      <c r="AA44" s="8">
        <v>494.36599999999999</v>
      </c>
      <c r="AB44" s="8">
        <v>508.06400000000002</v>
      </c>
      <c r="AC44" s="8">
        <v>525.46600000000001</v>
      </c>
      <c r="AD44" s="8">
        <v>530.12400000000002</v>
      </c>
      <c r="AE44" s="8">
        <v>563.00800000000004</v>
      </c>
      <c r="AF44" s="8">
        <v>585.274</v>
      </c>
      <c r="AG44" s="8">
        <v>599.67999999999995</v>
      </c>
      <c r="AH44" s="8">
        <v>623.49599999999998</v>
      </c>
      <c r="AI44" s="8">
        <v>617.78599999999994</v>
      </c>
      <c r="AJ44" s="8">
        <v>621.99400000000003</v>
      </c>
      <c r="AK44" s="8">
        <v>617.10400000000004</v>
      </c>
      <c r="AL44" s="8">
        <v>619.08600000000001</v>
      </c>
      <c r="AM44" s="8">
        <v>601.98</v>
      </c>
      <c r="AN44" s="8">
        <v>596.10400000000004</v>
      </c>
      <c r="AO44" s="8">
        <v>589.46799999999996</v>
      </c>
      <c r="AP44" s="8">
        <v>579.43200000000002</v>
      </c>
      <c r="AQ44" s="8">
        <v>553.99800000000005</v>
      </c>
      <c r="AR44" s="8">
        <v>525.73400000000004</v>
      </c>
      <c r="AS44" s="8">
        <v>515.048</v>
      </c>
      <c r="AT44" s="8">
        <v>511.57600000000002</v>
      </c>
      <c r="AU44" s="8">
        <v>510.54399999999998</v>
      </c>
      <c r="AV44" s="8">
        <v>506.34399999999999</v>
      </c>
      <c r="AW44" s="8">
        <v>502.58800000000002</v>
      </c>
      <c r="AX44" s="8">
        <v>496.76799999999997</v>
      </c>
      <c r="AY44" s="8">
        <v>495.54199999999997</v>
      </c>
      <c r="AZ44" s="8">
        <v>498.38</v>
      </c>
      <c r="BA44" s="8">
        <v>499.12200000000001</v>
      </c>
      <c r="BB44" s="8">
        <v>501.726</v>
      </c>
      <c r="BC44" s="44">
        <v>493.28399999999999</v>
      </c>
      <c r="BG44" s="6" t="s">
        <v>20</v>
      </c>
    </row>
    <row r="45" spans="1:59">
      <c r="A45" s="6" t="s">
        <v>20</v>
      </c>
      <c r="B45" s="143">
        <v>2008</v>
      </c>
      <c r="C45" s="8">
        <v>493.28400000000005</v>
      </c>
      <c r="D45" s="8">
        <v>490.24200000000002</v>
      </c>
      <c r="E45" s="8">
        <v>478.07800000000003</v>
      </c>
      <c r="F45" s="8">
        <v>471.916</v>
      </c>
      <c r="G45" s="8">
        <v>455.37600000000003</v>
      </c>
      <c r="H45" s="8">
        <v>445.67200000000003</v>
      </c>
      <c r="I45" s="8">
        <v>441.68800000000005</v>
      </c>
      <c r="J45" s="8">
        <v>441.80400000000003</v>
      </c>
      <c r="K45" s="8">
        <v>444.74400000000003</v>
      </c>
      <c r="L45" s="8">
        <v>444</v>
      </c>
      <c r="M45" s="8">
        <v>443.05200000000002</v>
      </c>
      <c r="N45" s="8">
        <v>442.988</v>
      </c>
      <c r="O45" s="8">
        <v>443.57</v>
      </c>
      <c r="P45" s="8">
        <v>438.786</v>
      </c>
      <c r="Q45" s="8">
        <v>467.12</v>
      </c>
      <c r="R45" s="8">
        <v>510.94600000000003</v>
      </c>
      <c r="S45" s="8">
        <v>532.84800000000007</v>
      </c>
      <c r="T45" s="8">
        <v>524.93600000000004</v>
      </c>
      <c r="U45" s="8">
        <v>506.58800000000002</v>
      </c>
      <c r="V45" s="8">
        <v>502.31600000000003</v>
      </c>
      <c r="W45" s="8">
        <v>497.06600000000003</v>
      </c>
      <c r="X45" s="8">
        <v>497.31</v>
      </c>
      <c r="Y45" s="8">
        <v>491.80200000000002</v>
      </c>
      <c r="Z45" s="8">
        <v>485.60600000000005</v>
      </c>
      <c r="AA45" s="8">
        <v>497.22800000000001</v>
      </c>
      <c r="AB45" s="8">
        <v>498.80800000000005</v>
      </c>
      <c r="AC45" s="8">
        <v>499.19200000000001</v>
      </c>
      <c r="AD45" s="8">
        <v>536.84</v>
      </c>
      <c r="AE45" s="8">
        <v>541.56600000000003</v>
      </c>
      <c r="AF45" s="8">
        <v>542.73400000000004</v>
      </c>
      <c r="AG45" s="8">
        <v>552.16200000000003</v>
      </c>
      <c r="AH45" s="8">
        <v>575.53</v>
      </c>
      <c r="AI45" s="8">
        <v>587.83199999999999</v>
      </c>
      <c r="AJ45" s="8">
        <v>585.93600000000004</v>
      </c>
      <c r="AK45" s="8">
        <v>587.02200000000005</v>
      </c>
      <c r="AL45" s="8">
        <v>573.94799999999998</v>
      </c>
      <c r="AM45" s="8">
        <v>587.77200000000005</v>
      </c>
      <c r="AN45" s="8">
        <v>592.33600000000001</v>
      </c>
      <c r="AO45" s="8">
        <v>596.53600000000006</v>
      </c>
      <c r="AP45" s="8">
        <v>588.19600000000003</v>
      </c>
      <c r="AQ45" s="8">
        <v>578.13600000000008</v>
      </c>
      <c r="AR45" s="8">
        <v>578.49599999999998</v>
      </c>
      <c r="AS45" s="8">
        <v>561.06600000000003</v>
      </c>
      <c r="AT45" s="8">
        <v>556.72199999999998</v>
      </c>
      <c r="AU45" s="8">
        <v>548.67600000000004</v>
      </c>
      <c r="AV45" s="8">
        <v>539.9</v>
      </c>
      <c r="AW45" s="8">
        <v>506.90800000000002</v>
      </c>
      <c r="AX45" s="8">
        <v>500.26</v>
      </c>
      <c r="AY45" s="8">
        <v>484.17600000000004</v>
      </c>
      <c r="AZ45" s="8">
        <v>510.80200000000002</v>
      </c>
      <c r="BA45" s="8">
        <v>522.91600000000005</v>
      </c>
      <c r="BB45" s="8">
        <v>543.63400000000001</v>
      </c>
      <c r="BG45" s="6" t="s">
        <v>20</v>
      </c>
    </row>
    <row r="46" spans="1:59">
      <c r="A46" s="6" t="s">
        <v>20</v>
      </c>
      <c r="B46" s="143">
        <v>2009</v>
      </c>
      <c r="C46" s="8">
        <v>545.52</v>
      </c>
      <c r="D46" s="8">
        <v>548.12599999999998</v>
      </c>
      <c r="E46" s="8">
        <v>494.77800000000002</v>
      </c>
      <c r="F46" s="8">
        <v>479.286</v>
      </c>
      <c r="G46" s="8">
        <v>471.54</v>
      </c>
      <c r="H46" s="8">
        <v>470.29200000000003</v>
      </c>
      <c r="I46" s="8">
        <v>470.29200000000003</v>
      </c>
      <c r="J46" s="8">
        <v>484.89</v>
      </c>
      <c r="K46" s="8">
        <v>475.40200000000004</v>
      </c>
      <c r="L46" s="8">
        <v>461.20600000000002</v>
      </c>
      <c r="M46" s="8">
        <v>464.85</v>
      </c>
      <c r="N46" s="8">
        <v>469.42400000000004</v>
      </c>
      <c r="O46" s="8">
        <v>469.11600000000004</v>
      </c>
      <c r="P46" s="8">
        <v>469.00800000000004</v>
      </c>
      <c r="Q46" s="8">
        <v>495.28400000000005</v>
      </c>
      <c r="R46" s="8">
        <v>552.51</v>
      </c>
      <c r="S46" s="8">
        <v>547.46400000000006</v>
      </c>
      <c r="T46" s="8">
        <v>546.73199999999997</v>
      </c>
      <c r="U46" s="8">
        <v>527.93600000000004</v>
      </c>
      <c r="V46" s="8">
        <v>525.15600000000006</v>
      </c>
      <c r="W46" s="8">
        <v>515.67600000000004</v>
      </c>
      <c r="X46" s="8">
        <v>525.11599999999999</v>
      </c>
      <c r="Y46" s="8">
        <v>525.61400000000003</v>
      </c>
      <c r="Z46" s="8">
        <v>525.36400000000003</v>
      </c>
      <c r="AA46" s="8">
        <v>538.08400000000006</v>
      </c>
      <c r="AB46" s="8">
        <v>534.79999999999995</v>
      </c>
      <c r="AC46" s="8">
        <v>532.17999999999995</v>
      </c>
      <c r="AD46" s="8">
        <v>558.89</v>
      </c>
      <c r="AE46" s="8">
        <v>559.42999999999995</v>
      </c>
      <c r="AF46" s="8">
        <v>574.02600000000007</v>
      </c>
      <c r="AG46" s="8">
        <v>590.10599999999999</v>
      </c>
      <c r="AH46" s="8">
        <v>598.05200000000002</v>
      </c>
      <c r="AI46" s="8">
        <v>614.76200000000006</v>
      </c>
      <c r="AJ46" s="8">
        <v>612.78</v>
      </c>
      <c r="AK46" s="8">
        <v>622.22</v>
      </c>
      <c r="AL46" s="8">
        <v>615.10400000000004</v>
      </c>
      <c r="AM46" s="8">
        <v>621.31200000000001</v>
      </c>
      <c r="AN46" s="8">
        <v>632.71600000000001</v>
      </c>
      <c r="AO46" s="8">
        <v>626.35599999999999</v>
      </c>
      <c r="AP46" s="8">
        <v>633.25600000000009</v>
      </c>
      <c r="AQ46" s="8">
        <v>603.03600000000006</v>
      </c>
      <c r="AR46" s="8">
        <v>600.41399999999999</v>
      </c>
      <c r="AS46" s="8">
        <v>592.68600000000004</v>
      </c>
      <c r="AT46" s="8">
        <v>572.25800000000004</v>
      </c>
      <c r="AU46" s="8">
        <v>557.94200000000001</v>
      </c>
      <c r="AV46" s="8">
        <v>545.774</v>
      </c>
      <c r="AW46" s="8">
        <v>517.66</v>
      </c>
      <c r="AX46" s="8">
        <v>492.53800000000001</v>
      </c>
      <c r="AY46" s="8">
        <v>492.74400000000003</v>
      </c>
      <c r="AZ46" s="8">
        <v>510.49</v>
      </c>
      <c r="BA46" s="8">
        <v>550.96</v>
      </c>
      <c r="BB46" s="8">
        <v>570.072</v>
      </c>
      <c r="BC46" s="8">
        <v>549.06799999999998</v>
      </c>
      <c r="BE46" s="40">
        <f>AVERAGE(C46:BC46)</f>
        <v>541.13769811320765</v>
      </c>
      <c r="BG46" s="6" t="s">
        <v>20</v>
      </c>
    </row>
    <row r="47" spans="1:59">
      <c r="A47" s="6" t="s">
        <v>20</v>
      </c>
      <c r="B47" s="143">
        <v>2010</v>
      </c>
      <c r="C47" s="8">
        <f>+'2010'!C31</f>
        <v>531.47</v>
      </c>
      <c r="D47" s="8">
        <f>+'2010'!D31</f>
        <v>521.38600000000008</v>
      </c>
      <c r="E47" s="8">
        <f>+'2010'!E31</f>
        <v>489.096</v>
      </c>
      <c r="F47" s="8">
        <f>+'2010'!F31</f>
        <v>494.37200000000001</v>
      </c>
      <c r="G47" s="8">
        <f>+'2010'!G31</f>
        <v>511.79400000000004</v>
      </c>
      <c r="H47" s="8">
        <f>+'2010'!H31</f>
        <v>529.428</v>
      </c>
      <c r="I47" s="8">
        <f>+'2010'!I31</f>
        <v>514.75</v>
      </c>
      <c r="J47" s="8">
        <f>+'2010'!J31</f>
        <v>509.93800000000005</v>
      </c>
      <c r="K47" s="8">
        <f>+'2010'!K31</f>
        <v>517.24</v>
      </c>
      <c r="L47" s="8">
        <f>+'2010'!L31</f>
        <v>516.97</v>
      </c>
      <c r="M47" s="8">
        <f>+'2010'!M31</f>
        <v>519.46</v>
      </c>
      <c r="N47" s="8">
        <f>+'2010'!N31</f>
        <v>580.351</v>
      </c>
      <c r="O47" s="8">
        <f>+'2010'!O31</f>
        <v>592.53200000000004</v>
      </c>
      <c r="P47" s="8">
        <f>+'2010'!P31</f>
        <v>571.33400000000006</v>
      </c>
      <c r="Q47" s="8">
        <f>+'2010'!Q31</f>
        <v>562.71600000000001</v>
      </c>
      <c r="R47" s="8">
        <f>+'2010'!R31</f>
        <v>555.75400000000002</v>
      </c>
      <c r="S47" s="8">
        <f>+'2010'!S31</f>
        <v>540.75800000000004</v>
      </c>
      <c r="T47" s="8">
        <f>+'2010'!T31</f>
        <v>511.47400000000005</v>
      </c>
      <c r="U47" s="8">
        <f>+'2010'!U31</f>
        <v>495.75</v>
      </c>
      <c r="V47" s="8">
        <f>+'2010'!V31</f>
        <v>497.072</v>
      </c>
      <c r="W47" s="8">
        <f>+'2010'!W31</f>
        <v>510.01800000000003</v>
      </c>
      <c r="X47" s="8">
        <f>+'2010'!X31</f>
        <v>518.98800000000006</v>
      </c>
      <c r="Y47" s="8">
        <f>+'2010'!Y31</f>
        <v>519.54200000000003</v>
      </c>
      <c r="Z47" s="8">
        <f>+'2010'!Z31</f>
        <v>522.26</v>
      </c>
      <c r="AA47" s="8">
        <f>+'2010'!AA31</f>
        <v>507.476</v>
      </c>
      <c r="AB47" s="8">
        <f>+'2010'!AB31</f>
        <v>498.226</v>
      </c>
      <c r="AC47" s="8">
        <f>+'2010'!AC31</f>
        <v>522.04200000000003</v>
      </c>
      <c r="AD47" s="8">
        <f>+'2010'!AD31</f>
        <v>572.55600000000004</v>
      </c>
      <c r="AE47" s="8">
        <f>+'2010'!AE31</f>
        <v>573.19200000000001</v>
      </c>
      <c r="AF47" s="8">
        <f>+'2010'!AF31</f>
        <v>578.38400000000001</v>
      </c>
      <c r="AG47" s="8">
        <f>+'2010'!AG31</f>
        <v>585.726</v>
      </c>
      <c r="AH47" s="8">
        <f>+'2010'!AH31</f>
        <v>611.976</v>
      </c>
      <c r="AI47" s="8">
        <f>+'2010'!AI31</f>
        <v>609.03800000000001</v>
      </c>
      <c r="AJ47" s="8">
        <f>+'2010'!AJ31</f>
        <v>622.14</v>
      </c>
      <c r="AK47" s="8">
        <f>+'2010'!AK31</f>
        <v>625.952</v>
      </c>
      <c r="AL47" s="8">
        <f>+'2010'!AL31</f>
        <v>615.548</v>
      </c>
      <c r="AM47" s="8">
        <f>+'2010'!AM31</f>
        <v>607.82400000000007</v>
      </c>
      <c r="AN47" s="8">
        <f>+'2010'!AN31</f>
        <v>585.18400000000008</v>
      </c>
      <c r="AO47" s="8">
        <f>+'2010'!AO31</f>
        <v>581.67399999999998</v>
      </c>
      <c r="AP47" s="8">
        <f>+'2010'!AP31</f>
        <v>579.06200000000001</v>
      </c>
      <c r="AQ47" s="8">
        <f>+'2010'!AQ31</f>
        <v>580.87200000000007</v>
      </c>
      <c r="AR47" s="8">
        <f>+'2010'!AR31</f>
        <v>576.26800000000003</v>
      </c>
      <c r="AS47" s="8">
        <f>+'2010'!AS31</f>
        <v>558.19200000000001</v>
      </c>
      <c r="AT47" s="8">
        <f>+'2010'!AT31</f>
        <v>537.11800000000005</v>
      </c>
      <c r="AU47" s="8">
        <f>+'2010'!AU31</f>
        <v>529.52</v>
      </c>
      <c r="AV47" s="8">
        <f>+'2010'!AV31</f>
        <v>509.25200000000001</v>
      </c>
      <c r="AW47" s="8">
        <f>+'2010'!AW31</f>
        <v>500.834</v>
      </c>
      <c r="AX47" s="8">
        <f>+'2010'!AX31</f>
        <v>491.47400000000005</v>
      </c>
      <c r="AY47" s="8">
        <f>+'2010'!AY31</f>
        <v>495.49400000000003</v>
      </c>
      <c r="AZ47" s="8">
        <f>+'2010'!AZ31</f>
        <v>516.78399999999999</v>
      </c>
      <c r="BA47" s="8">
        <f>+'2010'!BA31</f>
        <v>563.19400000000007</v>
      </c>
      <c r="BB47" s="8">
        <f>+'2010'!BB31</f>
        <v>509.55</v>
      </c>
      <c r="BE47" s="40">
        <f>AVERAGE(C47:BC47)</f>
        <v>543.82701923076911</v>
      </c>
      <c r="BG47" s="6" t="s">
        <v>20</v>
      </c>
    </row>
    <row r="48" spans="1:59">
      <c r="A48" s="6" t="s">
        <v>20</v>
      </c>
      <c r="B48" s="143">
        <v>2011</v>
      </c>
      <c r="C48" s="8">
        <f>+'2011'!D29</f>
        <v>490.42400000000004</v>
      </c>
      <c r="D48" s="8">
        <f>+'2011'!E29</f>
        <v>488.81600000000003</v>
      </c>
      <c r="E48" s="8">
        <f>+'2011'!F29</f>
        <v>481.95400000000001</v>
      </c>
      <c r="F48" s="8">
        <f>+'2011'!G29</f>
        <v>478.31800000000004</v>
      </c>
      <c r="G48" s="8">
        <f>+'2011'!H29</f>
        <v>476.02</v>
      </c>
      <c r="H48" s="8">
        <f>+'2011'!I29</f>
        <v>472.55800000000005</v>
      </c>
      <c r="I48" s="8">
        <f>+'2011'!J29</f>
        <v>471.43</v>
      </c>
      <c r="J48" s="8">
        <f>+'2011'!K29</f>
        <v>490.48400000000004</v>
      </c>
      <c r="K48" s="8">
        <f>+'2011'!L29</f>
        <v>477.82400000000001</v>
      </c>
      <c r="L48" s="8">
        <f>+'2011'!M29</f>
        <v>477.04400000000004</v>
      </c>
      <c r="M48" s="8">
        <f>+'2011'!N29</f>
        <v>485.68200000000002</v>
      </c>
      <c r="N48" s="8">
        <f>+'2011'!O29</f>
        <v>482.56400000000002</v>
      </c>
      <c r="O48" s="8">
        <f>+'2011'!P29</f>
        <v>487.25600000000003</v>
      </c>
      <c r="P48" s="8">
        <f>+'2011'!Q29</f>
        <v>526.54100000000005</v>
      </c>
      <c r="Q48" s="8">
        <f>+'2011'!R29</f>
        <v>606.79200000000003</v>
      </c>
      <c r="R48" s="8">
        <f>+'2011'!S29</f>
        <v>636.82400000000007</v>
      </c>
      <c r="S48" s="8">
        <f>+'2011'!T29</f>
        <v>600.07799999999997</v>
      </c>
      <c r="T48" s="8">
        <f>+'2011'!U29</f>
        <v>578.55799999999999</v>
      </c>
      <c r="U48" s="8">
        <f>+'2011'!V29</f>
        <v>563.37800000000004</v>
      </c>
      <c r="V48" s="8">
        <f>+'2011'!W29</f>
        <v>552.99400000000003</v>
      </c>
      <c r="W48" s="8">
        <f>+'2011'!X29</f>
        <v>544.66600000000005</v>
      </c>
      <c r="X48" s="8">
        <f>+'2011'!Y29</f>
        <v>544.48599999999999</v>
      </c>
      <c r="Y48" s="8">
        <f>+'2011'!Z29</f>
        <v>549.20000000000005</v>
      </c>
      <c r="Z48" s="8">
        <f>+'2011'!AA29</f>
        <v>547.21800000000007</v>
      </c>
      <c r="AA48" s="8">
        <f>+'2011'!AB29</f>
        <v>567.67399999999998</v>
      </c>
      <c r="AB48" s="8">
        <f>+'2011'!AC29</f>
        <v>574.97</v>
      </c>
      <c r="AC48" s="8">
        <f>+'2011'!AD29</f>
        <v>572.39</v>
      </c>
      <c r="AD48" s="8">
        <f>+'2011'!AE29</f>
        <v>570.87</v>
      </c>
      <c r="AE48" s="8">
        <f>+'2011'!AF29</f>
        <v>629.83400000000006</v>
      </c>
      <c r="AF48" s="8">
        <f>+'2011'!AG29</f>
        <v>592.48200000000008</v>
      </c>
      <c r="AG48" s="8">
        <f>+'2011'!AH29</f>
        <v>590.65800000000002</v>
      </c>
      <c r="AH48" s="8">
        <f>+'2011'!AI29</f>
        <v>618.5</v>
      </c>
      <c r="AI48" s="8">
        <f>+'2011'!AJ29</f>
        <v>620.12200000000007</v>
      </c>
      <c r="AJ48" s="8">
        <f>+'2011'!AK29</f>
        <v>615.85</v>
      </c>
      <c r="AK48" s="8">
        <f>+'2011'!AL29</f>
        <v>636.46400000000006</v>
      </c>
      <c r="AL48" s="8">
        <f>+'2011'!AM29</f>
        <v>639.96400000000006</v>
      </c>
      <c r="AM48" s="8">
        <f>+'2011'!AN29</f>
        <v>641.63400000000001</v>
      </c>
      <c r="AN48" s="8">
        <f>+'2011'!AO29</f>
        <v>644.36200000000008</v>
      </c>
      <c r="AO48" s="8">
        <f>+'2011'!AP29</f>
        <v>627.57000000000005</v>
      </c>
      <c r="AP48" s="8">
        <f>+'2011'!AQ29</f>
        <v>616.97199999999998</v>
      </c>
      <c r="AQ48" s="8">
        <f>+'2011'!AR29</f>
        <v>636.46400000000006</v>
      </c>
      <c r="AR48" s="8">
        <f>+'2011'!AS29</f>
        <v>596.03600000000006</v>
      </c>
      <c r="AS48" s="8">
        <f>+'2011'!AT29</f>
        <v>537.18799999999999</v>
      </c>
      <c r="AT48" s="8">
        <f>+'2011'!AU29</f>
        <v>537.18799999999999</v>
      </c>
      <c r="AU48" s="8">
        <f>+'2011'!AV29</f>
        <v>538.12400000000002</v>
      </c>
      <c r="AV48" s="8">
        <f>+'2011'!AW29</f>
        <v>530.17999999999995</v>
      </c>
      <c r="AW48" s="8">
        <f>+'2011'!AX29</f>
        <v>529.81600000000003</v>
      </c>
      <c r="AX48" s="8">
        <f>+'2011'!AY29</f>
        <v>535.64</v>
      </c>
      <c r="AY48" s="8">
        <f>+'2011'!AZ29</f>
        <v>537.548</v>
      </c>
      <c r="AZ48" s="8">
        <f>+'2011'!BA29</f>
        <v>537.548</v>
      </c>
      <c r="BA48" s="8">
        <f>+'2011'!BB29</f>
        <v>549.03399999999999</v>
      </c>
      <c r="BB48" s="8">
        <f>+'2011'!BC29</f>
        <v>529.96600000000001</v>
      </c>
      <c r="BE48" s="111">
        <f>+(BE47/BE46)-1</f>
        <v>4.9697537742026121E-3</v>
      </c>
    </row>
    <row r="49" spans="1:59">
      <c r="A49" s="6" t="s">
        <v>20</v>
      </c>
      <c r="B49" s="143">
        <v>2012</v>
      </c>
      <c r="C49" s="8">
        <f>'2012'!D33</f>
        <v>515.96400000000006</v>
      </c>
      <c r="D49" s="8">
        <f>'2012'!E33</f>
        <v>491.67600000000004</v>
      </c>
      <c r="E49" s="8">
        <f>'2012'!F33</f>
        <v>471.73200000000003</v>
      </c>
      <c r="F49" s="8">
        <f>'2012'!G33</f>
        <v>462.1</v>
      </c>
      <c r="G49" s="8">
        <f>'2012'!H33</f>
        <v>466.28400000000005</v>
      </c>
      <c r="H49" s="8">
        <f>'2012'!I33</f>
        <v>485.22400000000005</v>
      </c>
      <c r="I49" s="8">
        <f>'2012'!J33</f>
        <v>492.19</v>
      </c>
      <c r="J49" s="8">
        <f>'2012'!K33</f>
        <v>491.45</v>
      </c>
      <c r="K49" s="8">
        <f>'2012'!L33</f>
        <v>485.072</v>
      </c>
      <c r="L49" s="8">
        <f>'2012'!M33</f>
        <v>489.43600000000004</v>
      </c>
      <c r="M49" s="8">
        <f>'2012'!N33</f>
        <v>489.12</v>
      </c>
      <c r="N49" s="8">
        <f>'2012'!O33</f>
        <v>489.12</v>
      </c>
      <c r="O49" s="8">
        <f>'2012'!P33</f>
        <v>515.21</v>
      </c>
      <c r="P49" s="8">
        <f>'2012'!Q33</f>
        <v>530.38800000000003</v>
      </c>
      <c r="Q49" s="8">
        <f>'2012'!R33</f>
        <v>536.63200000000006</v>
      </c>
      <c r="R49" s="8">
        <f>'2012'!S33</f>
        <v>543.04200000000003</v>
      </c>
      <c r="S49" s="8">
        <f>'2012'!T33</f>
        <v>534.83800000000008</v>
      </c>
      <c r="T49" s="8">
        <f>'2012'!U33</f>
        <v>525.99200000000008</v>
      </c>
      <c r="U49" s="8">
        <f>'2012'!V33</f>
        <v>500.74800000000005</v>
      </c>
      <c r="V49" s="8">
        <f>'2012'!W33</f>
        <v>505.90800000000002</v>
      </c>
      <c r="W49" s="8">
        <f>'2012'!X33</f>
        <v>505.16400000000004</v>
      </c>
      <c r="X49" s="8">
        <f>'2012'!Y33</f>
        <v>505.16400000000004</v>
      </c>
      <c r="Y49" s="8">
        <f>'2012'!Z33</f>
        <v>505.16400000000004</v>
      </c>
      <c r="Z49" s="8">
        <f>'2012'!AA33</f>
        <v>501.18</v>
      </c>
      <c r="AA49" s="8">
        <f>'2012'!AB33</f>
        <v>507.61</v>
      </c>
      <c r="AB49" s="8">
        <f>'2012'!AC33</f>
        <v>508.05799999999999</v>
      </c>
      <c r="AC49" s="8">
        <f>'2012'!AD33</f>
        <v>518.51199999999994</v>
      </c>
      <c r="AD49" s="8">
        <f>'2012'!AE33</f>
        <v>544.37</v>
      </c>
      <c r="AE49" s="8">
        <f>'2012'!AF33</f>
        <v>541.34199999999998</v>
      </c>
      <c r="AF49" s="8">
        <f>'2012'!AG33</f>
        <v>555.346</v>
      </c>
      <c r="AG49" s="8">
        <f>'2012'!AH33</f>
        <v>548.57799999999997</v>
      </c>
      <c r="AH49" s="8">
        <f>'2012'!AI33</f>
        <v>551.19600000000003</v>
      </c>
      <c r="AI49" s="8">
        <f>'2012'!AJ33</f>
        <v>553.13400000000001</v>
      </c>
      <c r="AJ49" s="8">
        <f>'2012'!AK33</f>
        <v>549.53</v>
      </c>
      <c r="AK49" s="8">
        <f>'2012'!AL33</f>
        <v>562.32799999999997</v>
      </c>
      <c r="AL49" s="8">
        <f>'2012'!AM33</f>
        <v>560.88199999999995</v>
      </c>
      <c r="AM49" s="8">
        <f>'2012'!AN33</f>
        <v>566.85799999999995</v>
      </c>
      <c r="AN49" s="8">
        <f>'2012'!AO33</f>
        <v>566.65200000000004</v>
      </c>
      <c r="AO49" s="8">
        <f>'2012'!AP33</f>
        <v>556.79</v>
      </c>
      <c r="AP49" s="8">
        <f>'2012'!AQ33</f>
        <v>529.18799999999999</v>
      </c>
      <c r="AQ49" s="8">
        <f>'2012'!AR33</f>
        <v>536.41200000000003</v>
      </c>
      <c r="AR49" s="8">
        <f>'2012'!AS33</f>
        <v>522.52800000000002</v>
      </c>
      <c r="AS49" s="8">
        <f>'2012'!AT33</f>
        <v>530.77200000000005</v>
      </c>
      <c r="AT49" s="8">
        <f>'2012'!AU33</f>
        <v>530.77200000000005</v>
      </c>
      <c r="AU49" s="8">
        <f>'2012'!AV33</f>
        <v>534.11800000000005</v>
      </c>
      <c r="AV49" s="8">
        <f>'2012'!AW33</f>
        <v>539.61400000000003</v>
      </c>
      <c r="AW49" s="8">
        <f>'2012'!AX33</f>
        <v>536.77</v>
      </c>
      <c r="AX49" s="8">
        <f>'2012'!AY33</f>
        <v>534.77200000000005</v>
      </c>
      <c r="AY49" s="8">
        <f>'2012'!AZ33</f>
        <v>530.37599999999998</v>
      </c>
      <c r="AZ49" s="8">
        <f>'2012'!BA33</f>
        <v>529.35599999999999</v>
      </c>
      <c r="BA49" s="8">
        <f>'2012'!BB33</f>
        <v>522.91600000000005</v>
      </c>
      <c r="BB49" s="8">
        <f>'2012'!BC33</f>
        <v>522.91600000000005</v>
      </c>
      <c r="BE49" s="111"/>
    </row>
    <row r="50" spans="1:59">
      <c r="A50" s="6" t="s">
        <v>20</v>
      </c>
      <c r="B50" s="143">
        <v>2013</v>
      </c>
      <c r="C50" s="8">
        <f>'2013'!D33</f>
        <v>526.31799999999998</v>
      </c>
      <c r="D50" s="8">
        <f>'2013'!E33</f>
        <v>526.31799999999998</v>
      </c>
      <c r="E50" s="8">
        <f>'2013'!F33</f>
        <v>487.05599999999998</v>
      </c>
      <c r="F50" s="8">
        <f>'2013'!G33</f>
        <v>479.10599999999999</v>
      </c>
      <c r="G50" s="8">
        <f>'2013'!H33</f>
        <v>452.77</v>
      </c>
      <c r="H50" s="8">
        <f>'2013'!I33</f>
        <v>462.44</v>
      </c>
      <c r="I50" s="8">
        <f>'2013'!J33</f>
        <v>459.678</v>
      </c>
      <c r="J50" s="8">
        <f>'2013'!K33</f>
        <v>450.61799999999999</v>
      </c>
      <c r="K50" s="8">
        <f>'2013'!L33</f>
        <v>444.15</v>
      </c>
      <c r="L50" s="8">
        <f>'2013'!M33</f>
        <v>440.87400000000002</v>
      </c>
      <c r="M50" s="8">
        <f>'2013'!N33</f>
        <v>442.33800000000002</v>
      </c>
      <c r="N50" s="8">
        <f>'2013'!O33</f>
        <v>443.08199999999999</v>
      </c>
      <c r="O50" s="8">
        <f>'2013'!P33</f>
        <v>445.83</v>
      </c>
      <c r="P50" s="8">
        <f>'2013'!Q33</f>
        <v>452.24400000000003</v>
      </c>
      <c r="Q50" s="8">
        <f>'2013'!R33</f>
        <v>471.512</v>
      </c>
      <c r="R50" s="8">
        <f>'2013'!S33</f>
        <v>480.27</v>
      </c>
      <c r="S50" s="8">
        <f>'2013'!T33</f>
        <v>515.11599999999999</v>
      </c>
      <c r="T50" s="8">
        <f>'2013'!U33</f>
        <v>536.68600000000004</v>
      </c>
      <c r="U50" s="8">
        <f>'2013'!V33</f>
        <v>515.21199999999999</v>
      </c>
      <c r="V50" s="8">
        <f>'2013'!W33</f>
        <v>495.762</v>
      </c>
      <c r="W50" s="8">
        <f>'2013'!X33</f>
        <v>484.464</v>
      </c>
      <c r="BE50" t="s">
        <v>185</v>
      </c>
    </row>
    <row r="52" spans="1:59">
      <c r="A52" s="6" t="s">
        <v>24</v>
      </c>
      <c r="B52" s="143">
        <v>2007</v>
      </c>
      <c r="C52" s="8">
        <v>441</v>
      </c>
      <c r="D52" s="8">
        <v>441</v>
      </c>
      <c r="E52" s="8">
        <v>437</v>
      </c>
      <c r="F52" s="8">
        <v>428</v>
      </c>
      <c r="G52" s="8">
        <v>424</v>
      </c>
      <c r="H52" s="8">
        <v>412</v>
      </c>
      <c r="I52" s="8">
        <v>412</v>
      </c>
      <c r="J52" s="8">
        <v>396</v>
      </c>
      <c r="K52" s="8">
        <v>396</v>
      </c>
      <c r="L52" s="8">
        <v>396</v>
      </c>
      <c r="M52" s="8">
        <v>396</v>
      </c>
      <c r="N52" s="8">
        <v>400</v>
      </c>
      <c r="O52" s="8">
        <v>385</v>
      </c>
      <c r="P52" s="8">
        <v>397</v>
      </c>
      <c r="Q52" s="8">
        <v>378</v>
      </c>
      <c r="R52" s="8">
        <v>378</v>
      </c>
      <c r="S52" s="8">
        <v>382</v>
      </c>
      <c r="T52" s="8">
        <v>372</v>
      </c>
      <c r="U52" s="8">
        <v>360</v>
      </c>
      <c r="V52" s="8">
        <v>360</v>
      </c>
      <c r="W52" s="8">
        <v>360</v>
      </c>
      <c r="X52" s="8">
        <v>360</v>
      </c>
      <c r="Y52" s="8">
        <v>356</v>
      </c>
      <c r="Z52" s="8">
        <v>352</v>
      </c>
      <c r="AA52" s="8">
        <v>348</v>
      </c>
      <c r="AB52" s="8">
        <v>348</v>
      </c>
      <c r="AC52" s="8">
        <v>348</v>
      </c>
      <c r="AD52" s="8">
        <v>348</v>
      </c>
      <c r="AE52" s="8">
        <v>348</v>
      </c>
      <c r="AF52" s="8">
        <v>348</v>
      </c>
      <c r="AG52" s="8">
        <v>348</v>
      </c>
      <c r="AH52" s="8">
        <v>348</v>
      </c>
      <c r="AI52" s="8">
        <v>348</v>
      </c>
      <c r="AJ52" s="8">
        <v>348</v>
      </c>
      <c r="AK52" s="8">
        <v>348</v>
      </c>
      <c r="AL52" s="8">
        <v>348</v>
      </c>
      <c r="AM52" s="8">
        <v>354</v>
      </c>
      <c r="AN52" s="8">
        <v>366</v>
      </c>
      <c r="AO52" s="8">
        <v>370</v>
      </c>
      <c r="AP52" s="8">
        <v>384</v>
      </c>
      <c r="AQ52" s="8">
        <v>383</v>
      </c>
      <c r="AR52" s="8">
        <v>373</v>
      </c>
      <c r="AS52" s="8">
        <v>373</v>
      </c>
      <c r="AT52" s="8">
        <v>373</v>
      </c>
      <c r="AU52" s="8">
        <v>373</v>
      </c>
      <c r="AV52" s="8">
        <v>371</v>
      </c>
      <c r="AW52" s="8">
        <v>376</v>
      </c>
      <c r="AX52" s="8">
        <v>404</v>
      </c>
      <c r="AY52" s="8">
        <v>426</v>
      </c>
      <c r="AZ52" s="8">
        <v>472</v>
      </c>
      <c r="BA52" s="8">
        <v>472</v>
      </c>
      <c r="BB52" s="8">
        <v>472</v>
      </c>
      <c r="BG52" s="6" t="s">
        <v>24</v>
      </c>
    </row>
    <row r="53" spans="1:59">
      <c r="A53" s="6" t="s">
        <v>24</v>
      </c>
      <c r="B53" s="143">
        <v>2008</v>
      </c>
      <c r="C53" s="8">
        <v>472</v>
      </c>
      <c r="D53" s="8">
        <v>429</v>
      </c>
      <c r="E53" s="8">
        <v>424</v>
      </c>
      <c r="F53" s="8">
        <v>412</v>
      </c>
      <c r="G53" s="8">
        <v>396</v>
      </c>
      <c r="H53" s="8">
        <v>396</v>
      </c>
      <c r="I53" s="8">
        <v>396</v>
      </c>
      <c r="J53" s="8">
        <v>396</v>
      </c>
      <c r="K53" s="8">
        <v>396</v>
      </c>
      <c r="L53" s="8">
        <v>396</v>
      </c>
      <c r="M53" s="8">
        <v>420</v>
      </c>
      <c r="N53" s="8">
        <v>424</v>
      </c>
      <c r="O53" s="8">
        <v>424</v>
      </c>
      <c r="P53" s="8">
        <v>418</v>
      </c>
      <c r="Q53" s="8">
        <v>416</v>
      </c>
      <c r="R53" s="8">
        <v>405.8</v>
      </c>
      <c r="S53" s="8">
        <v>381.8</v>
      </c>
      <c r="T53" s="8">
        <v>369.8</v>
      </c>
      <c r="U53" s="8">
        <v>369.8</v>
      </c>
      <c r="V53" s="8">
        <v>363</v>
      </c>
      <c r="W53" s="8">
        <v>363</v>
      </c>
      <c r="X53" s="8">
        <v>349</v>
      </c>
      <c r="Y53" s="8">
        <v>349</v>
      </c>
      <c r="Z53" s="8">
        <v>349</v>
      </c>
      <c r="AA53" s="8">
        <v>347</v>
      </c>
      <c r="AB53" s="8">
        <v>347</v>
      </c>
      <c r="AC53" s="8">
        <v>335</v>
      </c>
      <c r="AD53" s="8">
        <v>335</v>
      </c>
      <c r="AE53" s="8">
        <v>345</v>
      </c>
      <c r="AF53" s="8">
        <v>333</v>
      </c>
      <c r="AG53" s="8">
        <v>333</v>
      </c>
      <c r="AH53" s="8">
        <v>333</v>
      </c>
      <c r="AI53" s="8">
        <v>333</v>
      </c>
      <c r="AJ53" s="8">
        <v>333</v>
      </c>
      <c r="AK53" s="8">
        <v>343</v>
      </c>
      <c r="AL53" s="8">
        <v>355</v>
      </c>
      <c r="AM53" s="8">
        <v>355</v>
      </c>
      <c r="AN53" s="8">
        <v>355</v>
      </c>
      <c r="AO53" s="8">
        <v>375</v>
      </c>
      <c r="AP53" s="8">
        <v>411</v>
      </c>
      <c r="AQ53" s="8">
        <v>423</v>
      </c>
      <c r="AR53" s="8">
        <v>423</v>
      </c>
      <c r="AS53" s="8">
        <v>425</v>
      </c>
      <c r="AT53" s="8">
        <v>437</v>
      </c>
      <c r="AU53" s="8">
        <v>451</v>
      </c>
      <c r="AV53" s="8">
        <v>463</v>
      </c>
      <c r="AW53" s="8">
        <v>475</v>
      </c>
      <c r="AX53" s="8">
        <v>475</v>
      </c>
      <c r="AY53" s="8">
        <v>486</v>
      </c>
      <c r="AZ53" s="8">
        <v>486</v>
      </c>
      <c r="BA53" s="8">
        <v>491</v>
      </c>
      <c r="BB53" s="8">
        <v>491</v>
      </c>
      <c r="BG53" s="6" t="s">
        <v>24</v>
      </c>
    </row>
    <row r="54" spans="1:59">
      <c r="A54" s="6" t="s">
        <v>24</v>
      </c>
      <c r="B54" s="143">
        <v>2009</v>
      </c>
      <c r="C54" s="8">
        <v>491</v>
      </c>
      <c r="D54" s="8">
        <v>486</v>
      </c>
      <c r="E54" s="8">
        <v>466</v>
      </c>
      <c r="F54" s="8">
        <v>466</v>
      </c>
      <c r="G54" s="8">
        <v>466</v>
      </c>
      <c r="H54" s="8">
        <v>456</v>
      </c>
      <c r="I54" s="8">
        <v>444</v>
      </c>
      <c r="J54" s="8">
        <v>444</v>
      </c>
      <c r="K54" s="8">
        <v>444</v>
      </c>
      <c r="L54" s="8">
        <v>432</v>
      </c>
      <c r="M54" s="8">
        <v>420</v>
      </c>
      <c r="N54" s="8">
        <v>420</v>
      </c>
      <c r="O54" s="8">
        <v>420</v>
      </c>
      <c r="P54" s="8">
        <v>426</v>
      </c>
      <c r="Q54" s="8">
        <v>426</v>
      </c>
      <c r="R54" s="8">
        <v>414</v>
      </c>
      <c r="S54" s="8">
        <v>414</v>
      </c>
      <c r="T54" s="8">
        <v>409</v>
      </c>
      <c r="U54" s="8">
        <v>413</v>
      </c>
      <c r="V54" s="8">
        <v>413</v>
      </c>
      <c r="W54" s="8">
        <v>413</v>
      </c>
      <c r="X54" s="8">
        <v>404</v>
      </c>
      <c r="Y54" s="8">
        <v>380</v>
      </c>
      <c r="Z54" s="8">
        <v>380</v>
      </c>
      <c r="AA54" s="8">
        <v>380</v>
      </c>
      <c r="AB54" s="8">
        <v>380</v>
      </c>
      <c r="AC54" s="8">
        <v>380</v>
      </c>
      <c r="AD54" s="8">
        <v>388</v>
      </c>
      <c r="AE54" s="8">
        <v>388</v>
      </c>
      <c r="AF54" s="8">
        <v>388</v>
      </c>
      <c r="AG54" s="8">
        <v>388</v>
      </c>
      <c r="AH54" s="8">
        <v>388</v>
      </c>
      <c r="AI54" s="8">
        <v>392</v>
      </c>
      <c r="AJ54" s="8">
        <v>392</v>
      </c>
      <c r="AK54" s="8">
        <v>399</v>
      </c>
      <c r="AL54" s="8">
        <v>422</v>
      </c>
      <c r="AM54" s="8">
        <v>422</v>
      </c>
      <c r="AN54" s="8">
        <v>434</v>
      </c>
      <c r="AO54" s="8">
        <v>446</v>
      </c>
      <c r="AP54" s="8">
        <v>446</v>
      </c>
      <c r="AQ54" s="8">
        <v>458</v>
      </c>
      <c r="AR54" s="8">
        <v>458</v>
      </c>
      <c r="AS54" s="8">
        <v>472</v>
      </c>
      <c r="AT54" s="8">
        <v>472</v>
      </c>
      <c r="AU54" s="8">
        <v>484</v>
      </c>
      <c r="AV54" s="8">
        <v>484</v>
      </c>
      <c r="AW54" s="8">
        <v>491</v>
      </c>
      <c r="AX54" s="8">
        <v>496</v>
      </c>
      <c r="AY54" s="8">
        <v>496</v>
      </c>
      <c r="AZ54" s="8">
        <v>496</v>
      </c>
      <c r="BA54" s="8">
        <v>496</v>
      </c>
      <c r="BB54" s="8">
        <v>496</v>
      </c>
      <c r="BC54" s="8">
        <v>496</v>
      </c>
      <c r="BG54" s="6" t="s">
        <v>24</v>
      </c>
    </row>
    <row r="55" spans="1:59">
      <c r="A55" s="6" t="s">
        <v>24</v>
      </c>
      <c r="B55" s="143">
        <v>2010</v>
      </c>
      <c r="C55" s="8">
        <v>496</v>
      </c>
      <c r="D55" s="8">
        <v>496</v>
      </c>
      <c r="E55" s="8">
        <v>496</v>
      </c>
      <c r="F55" s="8">
        <v>484</v>
      </c>
      <c r="G55" s="8">
        <v>484</v>
      </c>
      <c r="H55" s="8">
        <v>484</v>
      </c>
      <c r="I55" s="8">
        <v>464</v>
      </c>
      <c r="J55" s="8">
        <v>440</v>
      </c>
      <c r="K55" s="8">
        <v>440</v>
      </c>
      <c r="L55" s="8">
        <v>444</v>
      </c>
      <c r="M55" s="8">
        <v>434</v>
      </c>
      <c r="N55" s="8">
        <v>446</v>
      </c>
      <c r="O55" s="8">
        <v>446</v>
      </c>
      <c r="P55" s="8">
        <v>441</v>
      </c>
      <c r="Q55" s="8">
        <v>429</v>
      </c>
      <c r="R55" s="8">
        <v>429</v>
      </c>
      <c r="S55" s="8">
        <v>405</v>
      </c>
      <c r="T55" s="8">
        <v>405</v>
      </c>
      <c r="U55" s="8">
        <v>393</v>
      </c>
      <c r="V55" s="8">
        <v>393</v>
      </c>
      <c r="W55" s="8">
        <v>380</v>
      </c>
      <c r="X55" s="8">
        <v>380</v>
      </c>
      <c r="Y55" s="8">
        <v>380</v>
      </c>
      <c r="Z55" s="8">
        <v>380</v>
      </c>
      <c r="AA55" s="8">
        <v>380</v>
      </c>
      <c r="AB55" s="8">
        <v>380</v>
      </c>
      <c r="AC55" s="8">
        <v>380</v>
      </c>
      <c r="AD55" s="8">
        <v>380</v>
      </c>
      <c r="AE55" s="8">
        <v>388</v>
      </c>
      <c r="AF55" s="8">
        <v>388</v>
      </c>
      <c r="AG55" s="8">
        <v>388</v>
      </c>
      <c r="AH55" s="8">
        <v>388</v>
      </c>
      <c r="AI55" s="8">
        <v>388</v>
      </c>
      <c r="AJ55" s="8">
        <v>388</v>
      </c>
      <c r="AK55" s="8">
        <v>388</v>
      </c>
      <c r="AL55" s="8">
        <v>388</v>
      </c>
      <c r="AM55" s="8">
        <v>400</v>
      </c>
      <c r="AN55" s="8">
        <v>400</v>
      </c>
      <c r="AO55" s="8">
        <v>428</v>
      </c>
      <c r="AP55" s="8">
        <v>432</v>
      </c>
      <c r="AQ55" s="8">
        <v>432</v>
      </c>
      <c r="AR55" s="8">
        <v>432</v>
      </c>
      <c r="AS55" s="8">
        <v>432</v>
      </c>
      <c r="AT55" s="8">
        <v>432</v>
      </c>
      <c r="AU55" s="8">
        <v>432</v>
      </c>
      <c r="AV55" s="8">
        <v>432</v>
      </c>
      <c r="AW55" s="8">
        <v>432</v>
      </c>
      <c r="AX55" s="8">
        <v>432</v>
      </c>
      <c r="AY55" s="8">
        <v>432</v>
      </c>
      <c r="AZ55" s="8">
        <v>432</v>
      </c>
      <c r="BA55" s="8">
        <v>466</v>
      </c>
      <c r="BB55" s="8">
        <v>466</v>
      </c>
      <c r="BG55" s="6" t="s">
        <v>24</v>
      </c>
    </row>
    <row r="56" spans="1:59">
      <c r="A56" s="6" t="s">
        <v>24</v>
      </c>
      <c r="B56" s="143">
        <v>2011</v>
      </c>
      <c r="C56" s="8">
        <f>+'2011'!D34</f>
        <v>466</v>
      </c>
      <c r="D56" s="8">
        <f>+'2011'!E34</f>
        <v>466</v>
      </c>
      <c r="E56" s="8">
        <f>+'2011'!F34</f>
        <v>466</v>
      </c>
      <c r="F56" s="8">
        <f>+'2011'!G34</f>
        <v>466</v>
      </c>
      <c r="G56" s="8">
        <f>+'2011'!H34</f>
        <v>470</v>
      </c>
      <c r="H56" s="8">
        <f>+'2011'!I34</f>
        <v>470</v>
      </c>
      <c r="I56" s="8">
        <f>+'2011'!J34</f>
        <v>470</v>
      </c>
      <c r="J56" s="8">
        <f>+'2011'!K34</f>
        <v>458</v>
      </c>
      <c r="K56" s="8">
        <f>+'2011'!L34</f>
        <v>458</v>
      </c>
      <c r="L56" s="8">
        <f>+'2011'!M34</f>
        <v>458</v>
      </c>
      <c r="M56" s="8">
        <f>+'2011'!N34</f>
        <v>453</v>
      </c>
      <c r="N56" s="8">
        <f>+'2011'!O34</f>
        <v>448</v>
      </c>
      <c r="O56" s="8">
        <f>+'2011'!P34</f>
        <v>444</v>
      </c>
      <c r="P56" s="8">
        <f>+'2011'!Q34</f>
        <v>444</v>
      </c>
      <c r="Q56" s="8">
        <f>+'2011'!R34</f>
        <v>444</v>
      </c>
      <c r="R56" s="8">
        <f>+'2011'!S34</f>
        <v>456</v>
      </c>
      <c r="S56" s="8">
        <f>+'2011'!T34</f>
        <v>444</v>
      </c>
      <c r="T56" s="8">
        <f>+'2011'!U34</f>
        <v>443</v>
      </c>
      <c r="U56" s="8">
        <f>+'2011'!V34</f>
        <v>407</v>
      </c>
      <c r="V56" s="8">
        <f>+'2011'!W34</f>
        <v>407</v>
      </c>
      <c r="W56" s="8">
        <f>+'2011'!X34</f>
        <v>403</v>
      </c>
      <c r="X56" s="8">
        <f>+'2011'!Y34</f>
        <v>403</v>
      </c>
      <c r="Y56" s="8">
        <f>+'2011'!Z34</f>
        <v>403</v>
      </c>
      <c r="Z56" s="8">
        <f>+'2011'!AA34</f>
        <v>403</v>
      </c>
      <c r="AA56" s="8">
        <f>+'2011'!AB34</f>
        <v>403</v>
      </c>
      <c r="AB56" s="8">
        <f>+'2011'!AC34</f>
        <v>403</v>
      </c>
      <c r="AC56" s="8">
        <f>+'2011'!AD34</f>
        <v>404.6</v>
      </c>
      <c r="AD56" s="8">
        <f>+'2011'!AE34</f>
        <v>404.6</v>
      </c>
      <c r="AE56" s="8">
        <f>+'2011'!AF34</f>
        <v>404.6</v>
      </c>
      <c r="AF56" s="8">
        <f>+'2011'!AG34</f>
        <v>404.6</v>
      </c>
      <c r="AG56" s="8">
        <f>+'2011'!AH34</f>
        <v>404.6</v>
      </c>
      <c r="AH56" s="8">
        <f>+'2011'!AI34</f>
        <v>404.6</v>
      </c>
      <c r="AI56" s="8">
        <f>+'2011'!AJ34</f>
        <v>404.6</v>
      </c>
      <c r="AJ56" s="8">
        <f>+'2011'!AK34</f>
        <v>404.6</v>
      </c>
      <c r="AK56" s="8">
        <f>+'2011'!AL34</f>
        <v>412</v>
      </c>
      <c r="AL56" s="8">
        <f>+'2011'!AM34</f>
        <v>412</v>
      </c>
      <c r="AM56" s="8">
        <f>+'2011'!AN34</f>
        <v>412</v>
      </c>
      <c r="AN56" s="8">
        <f>+'2011'!AO34</f>
        <v>412</v>
      </c>
      <c r="AO56" s="8">
        <f>+'2011'!AP34</f>
        <v>412</v>
      </c>
      <c r="AP56" s="8">
        <f>+'2011'!AQ34</f>
        <v>448</v>
      </c>
      <c r="AQ56" s="8">
        <f>+'2011'!AR34</f>
        <v>448</v>
      </c>
      <c r="AR56" s="8">
        <f>+'2011'!AS34</f>
        <v>472</v>
      </c>
      <c r="AS56" s="8">
        <f>+'2011'!AT34</f>
        <v>472</v>
      </c>
      <c r="AT56" s="8">
        <f>+'2011'!AU34</f>
        <v>472</v>
      </c>
      <c r="AU56" s="8">
        <f>+'2011'!AV34</f>
        <v>480</v>
      </c>
      <c r="AV56" s="8">
        <f>+'2011'!AW34</f>
        <v>480</v>
      </c>
      <c r="AW56" s="8">
        <f>+'2011'!AX34</f>
        <v>480</v>
      </c>
      <c r="AX56" s="8">
        <f>+'2011'!AY34</f>
        <v>485</v>
      </c>
      <c r="AY56" s="8">
        <f>+'2011'!AZ34</f>
        <v>485</v>
      </c>
      <c r="AZ56" s="8">
        <f>+'2011'!BA34</f>
        <v>485</v>
      </c>
      <c r="BA56" s="8">
        <f>+'2011'!BB34</f>
        <v>485</v>
      </c>
      <c r="BB56" s="8">
        <f>+'2011'!BC34</f>
        <v>485</v>
      </c>
      <c r="BG56" s="6" t="s">
        <v>24</v>
      </c>
    </row>
    <row r="57" spans="1:59">
      <c r="A57" s="6" t="s">
        <v>24</v>
      </c>
      <c r="B57" s="143">
        <v>2012</v>
      </c>
      <c r="C57" s="8">
        <f>+'2012'!D38</f>
        <v>480</v>
      </c>
      <c r="D57" s="8">
        <f>+'2012'!E38</f>
        <v>480</v>
      </c>
      <c r="E57" s="8">
        <f>+'2012'!F38</f>
        <v>480</v>
      </c>
      <c r="F57" s="8">
        <f>+'2012'!G38</f>
        <v>480</v>
      </c>
      <c r="G57" s="8">
        <f>+'2012'!H38</f>
        <v>456</v>
      </c>
      <c r="H57" s="8">
        <f>+'2012'!I38</f>
        <v>456</v>
      </c>
      <c r="I57" s="8">
        <f>+'2012'!J38</f>
        <v>456</v>
      </c>
      <c r="J57" s="8">
        <f>+'2012'!K38</f>
        <v>456</v>
      </c>
      <c r="K57" s="8">
        <f>+'2012'!L38</f>
        <v>456</v>
      </c>
      <c r="L57" s="8">
        <f>+'2012'!M38</f>
        <v>480</v>
      </c>
      <c r="M57" s="8">
        <f>+'2012'!N38</f>
        <v>456</v>
      </c>
      <c r="N57" s="8">
        <f>+'2012'!O38</f>
        <v>456</v>
      </c>
      <c r="O57" s="8">
        <f>+'2012'!P38</f>
        <v>456</v>
      </c>
      <c r="P57" s="8">
        <f>+'2012'!Q38</f>
        <v>456</v>
      </c>
      <c r="Q57" s="8">
        <f>+'2012'!R38</f>
        <v>444</v>
      </c>
      <c r="R57" s="8">
        <f>+'2012'!S38</f>
        <v>444</v>
      </c>
      <c r="S57" s="8">
        <f>+'2012'!T38</f>
        <v>444</v>
      </c>
      <c r="T57" s="8">
        <f>+'2012'!U38</f>
        <v>439</v>
      </c>
      <c r="U57" s="8">
        <f>+'2012'!V38</f>
        <v>415</v>
      </c>
      <c r="V57" s="8">
        <f>+'2012'!W38</f>
        <v>410</v>
      </c>
      <c r="W57" s="8">
        <f>+'2012'!X38</f>
        <v>422</v>
      </c>
      <c r="X57" s="8">
        <f>+'2012'!Y38</f>
        <v>422</v>
      </c>
      <c r="Y57" s="8">
        <f>+'2012'!Z38</f>
        <v>422</v>
      </c>
      <c r="Z57" s="8">
        <f>+'2012'!AA38</f>
        <v>402</v>
      </c>
      <c r="AA57" s="8">
        <f>+'2012'!AB38</f>
        <v>402</v>
      </c>
      <c r="AB57" s="8">
        <f>+'2012'!AC38</f>
        <v>402</v>
      </c>
      <c r="AC57" s="8">
        <f>+'2012'!AD38</f>
        <v>394</v>
      </c>
      <c r="AD57" s="8">
        <f>+'2012'!AE38</f>
        <v>386</v>
      </c>
      <c r="AE57" s="8">
        <f>+'2012'!AF38</f>
        <v>386</v>
      </c>
      <c r="AF57" s="8">
        <f>+'2012'!AG38</f>
        <v>386</v>
      </c>
      <c r="AG57" s="8">
        <f>+'2012'!AH38</f>
        <v>396</v>
      </c>
      <c r="AH57" s="8">
        <f>+'2012'!AI38</f>
        <v>396</v>
      </c>
      <c r="AI57" s="8">
        <f>+'2012'!AJ38</f>
        <v>396</v>
      </c>
      <c r="AJ57" s="8">
        <f>+'2012'!AK38</f>
        <v>400</v>
      </c>
      <c r="AK57" s="8">
        <f>+'2012'!AL38</f>
        <v>400</v>
      </c>
      <c r="AL57" s="8">
        <f>+'2012'!AM38</f>
        <v>400</v>
      </c>
      <c r="AM57" s="8">
        <f>+'2012'!AN38</f>
        <v>400</v>
      </c>
      <c r="AN57" s="8">
        <f>+'2012'!AO38</f>
        <v>400</v>
      </c>
      <c r="AO57" s="8">
        <f>+'2012'!AP38</f>
        <v>420</v>
      </c>
      <c r="AP57" s="8">
        <f>+'2012'!AQ38</f>
        <v>420</v>
      </c>
      <c r="AQ57" s="8">
        <f>+'2012'!AR38</f>
        <v>420</v>
      </c>
      <c r="AR57" s="8">
        <f>+'2012'!AS38</f>
        <v>432</v>
      </c>
      <c r="AS57" s="8">
        <f>+'2012'!AT38</f>
        <v>432</v>
      </c>
      <c r="AT57" s="8">
        <f>+'2012'!AU38</f>
        <v>450</v>
      </c>
      <c r="AU57" s="8">
        <f>+'2012'!AV38</f>
        <v>456</v>
      </c>
      <c r="AV57" s="8">
        <f>+'2012'!AW38</f>
        <v>468</v>
      </c>
      <c r="AW57" s="8">
        <f>+'2012'!AX38</f>
        <v>468</v>
      </c>
      <c r="AX57" s="8">
        <f>+'2012'!AY38</f>
        <v>468</v>
      </c>
      <c r="AY57" s="8">
        <f>+'2012'!AZ38</f>
        <v>473</v>
      </c>
      <c r="AZ57" s="8">
        <f>+'2012'!BA38</f>
        <v>485</v>
      </c>
      <c r="BA57" s="8">
        <f>+'2012'!BB38</f>
        <v>495</v>
      </c>
      <c r="BB57" s="8">
        <f>+'2012'!BC38</f>
        <v>495</v>
      </c>
    </row>
    <row r="58" spans="1:59">
      <c r="A58" s="6" t="s">
        <v>24</v>
      </c>
      <c r="B58" s="143">
        <v>2013</v>
      </c>
      <c r="C58" s="8">
        <f>+'2013'!D38</f>
        <v>495</v>
      </c>
      <c r="D58" s="8">
        <f>+'2013'!E38</f>
        <v>470</v>
      </c>
      <c r="E58" s="8">
        <f>+'2013'!F38</f>
        <v>446</v>
      </c>
      <c r="F58" s="8">
        <f>+'2013'!G38</f>
        <v>426</v>
      </c>
      <c r="G58" s="8">
        <f>+'2013'!H38</f>
        <v>426</v>
      </c>
      <c r="H58" s="8">
        <f>+'2013'!I38</f>
        <v>436</v>
      </c>
      <c r="I58" s="8">
        <f>+'2013'!J38</f>
        <v>436</v>
      </c>
      <c r="J58" s="8">
        <f>+'2013'!K38</f>
        <v>412</v>
      </c>
      <c r="K58" s="8">
        <f>+'2013'!L38</f>
        <v>414</v>
      </c>
      <c r="L58" s="8">
        <f>+'2013'!M38</f>
        <v>414</v>
      </c>
      <c r="M58" s="8">
        <f>+'2013'!N38</f>
        <v>414</v>
      </c>
      <c r="N58" s="8">
        <f>+'2013'!O38</f>
        <v>426</v>
      </c>
      <c r="O58" s="8">
        <f>+'2013'!P38</f>
        <v>431</v>
      </c>
      <c r="P58" s="8">
        <f>+'2013'!Q38</f>
        <v>439</v>
      </c>
      <c r="Q58" s="8">
        <f>+'2013'!R38</f>
        <v>427</v>
      </c>
      <c r="R58" s="8">
        <f>+'2013'!S38</f>
        <v>427</v>
      </c>
      <c r="S58" s="8">
        <f>+'2013'!T38</f>
        <v>427</v>
      </c>
      <c r="T58" s="8">
        <f>+'2013'!U38</f>
        <v>427</v>
      </c>
      <c r="U58" s="8">
        <f>+'2013'!V38</f>
        <v>397</v>
      </c>
      <c r="V58" s="8">
        <f>+'2013'!W38</f>
        <v>397</v>
      </c>
      <c r="W58" s="8">
        <f>+'2013'!X38</f>
        <v>397</v>
      </c>
    </row>
    <row r="60" spans="1:59">
      <c r="C60" s="111">
        <f>+(C57/C56)-1</f>
        <v>3.0042918454935563E-2</v>
      </c>
      <c r="D60" s="111">
        <f t="shared" ref="D60:X60" si="1">+(D57/D56)-1</f>
        <v>3.0042918454935563E-2</v>
      </c>
      <c r="E60" s="111">
        <f t="shared" si="1"/>
        <v>3.0042918454935563E-2</v>
      </c>
      <c r="F60" s="111">
        <f t="shared" si="1"/>
        <v>3.0042918454935563E-2</v>
      </c>
      <c r="G60" s="111">
        <f t="shared" si="1"/>
        <v>-2.9787234042553234E-2</v>
      </c>
      <c r="H60" s="111">
        <f t="shared" si="1"/>
        <v>-2.9787234042553234E-2</v>
      </c>
      <c r="I60" s="111">
        <f t="shared" si="1"/>
        <v>-2.9787234042553234E-2</v>
      </c>
      <c r="J60" s="111">
        <f t="shared" si="1"/>
        <v>-4.366812227074246E-3</v>
      </c>
      <c r="K60" s="111">
        <f t="shared" si="1"/>
        <v>-4.366812227074246E-3</v>
      </c>
      <c r="L60" s="111">
        <f t="shared" si="1"/>
        <v>4.8034934497816595E-2</v>
      </c>
      <c r="M60" s="111">
        <f t="shared" si="1"/>
        <v>6.6225165562914245E-3</v>
      </c>
      <c r="N60" s="111">
        <f t="shared" si="1"/>
        <v>1.7857142857142794E-2</v>
      </c>
      <c r="O60" s="111">
        <f t="shared" si="1"/>
        <v>2.7027027027026973E-2</v>
      </c>
      <c r="P60" s="111">
        <f t="shared" si="1"/>
        <v>2.7027027027026973E-2</v>
      </c>
      <c r="Q60" s="111">
        <f t="shared" si="1"/>
        <v>0</v>
      </c>
      <c r="R60" s="111">
        <f t="shared" si="1"/>
        <v>-2.6315789473684181E-2</v>
      </c>
      <c r="S60" s="111">
        <f t="shared" si="1"/>
        <v>0</v>
      </c>
      <c r="T60" s="111">
        <f t="shared" si="1"/>
        <v>-9.0293453724604733E-3</v>
      </c>
      <c r="U60" s="111">
        <f t="shared" si="1"/>
        <v>1.9656019656019597E-2</v>
      </c>
      <c r="V60" s="111">
        <f t="shared" si="1"/>
        <v>7.3710073710073765E-3</v>
      </c>
      <c r="W60" s="111">
        <f t="shared" si="1"/>
        <v>4.7146401985111552E-2</v>
      </c>
      <c r="X60" s="111">
        <f t="shared" si="1"/>
        <v>4.7146401985111552E-2</v>
      </c>
      <c r="Y60" s="111">
        <f t="shared" ref="Y60:AD60" si="2">+(Y57/Y56)-1</f>
        <v>4.7146401985111552E-2</v>
      </c>
      <c r="Z60" s="111">
        <f t="shared" si="2"/>
        <v>-2.4813895781637951E-3</v>
      </c>
      <c r="AA60" s="111">
        <f t="shared" si="2"/>
        <v>-2.4813895781637951E-3</v>
      </c>
      <c r="AB60" s="111">
        <f t="shared" si="2"/>
        <v>-2.4813895781637951E-3</v>
      </c>
      <c r="AC60" s="111">
        <f t="shared" si="2"/>
        <v>-2.6198714780029664E-2</v>
      </c>
      <c r="AD60" s="111">
        <f t="shared" si="2"/>
        <v>-4.5971329708353936E-2</v>
      </c>
      <c r="AE60" s="111">
        <f>+(AE57/AE56)-1</f>
        <v>-4.5971329708353936E-2</v>
      </c>
      <c r="AF60" s="111">
        <f>+(AF57/AF56)-1</f>
        <v>-4.5971329708353936E-2</v>
      </c>
      <c r="AG60" s="111">
        <f>+(AG57/AG56)-1</f>
        <v>-2.1255561047948679E-2</v>
      </c>
      <c r="AH60" s="111">
        <f t="shared" ref="AH60:AW60" si="3">+(AH57/AH56)-1</f>
        <v>-2.1255561047948679E-2</v>
      </c>
      <c r="AI60" s="111">
        <f t="shared" si="3"/>
        <v>-2.1255561047948679E-2</v>
      </c>
      <c r="AJ60" s="111">
        <f t="shared" si="3"/>
        <v>-1.1369253583786487E-2</v>
      </c>
      <c r="AK60" s="111">
        <f t="shared" si="3"/>
        <v>-2.9126213592232997E-2</v>
      </c>
      <c r="AL60" s="111">
        <f t="shared" si="3"/>
        <v>-2.9126213592232997E-2</v>
      </c>
      <c r="AM60" s="111">
        <f t="shared" si="3"/>
        <v>-2.9126213592232997E-2</v>
      </c>
      <c r="AN60" s="111">
        <f t="shared" si="3"/>
        <v>-2.9126213592232997E-2</v>
      </c>
      <c r="AO60" s="111">
        <f t="shared" si="3"/>
        <v>1.9417475728155331E-2</v>
      </c>
      <c r="AP60" s="111">
        <f t="shared" si="3"/>
        <v>-6.25E-2</v>
      </c>
      <c r="AQ60" s="111">
        <f t="shared" si="3"/>
        <v>-6.25E-2</v>
      </c>
      <c r="AR60" s="111">
        <f t="shared" si="3"/>
        <v>-8.4745762711864403E-2</v>
      </c>
      <c r="AS60" s="111">
        <f t="shared" si="3"/>
        <v>-8.4745762711864403E-2</v>
      </c>
      <c r="AT60" s="111">
        <f t="shared" si="3"/>
        <v>-4.6610169491525411E-2</v>
      </c>
      <c r="AU60" s="111">
        <f t="shared" si="3"/>
        <v>-5.0000000000000044E-2</v>
      </c>
      <c r="AV60" s="111">
        <f t="shared" si="3"/>
        <v>-2.5000000000000022E-2</v>
      </c>
      <c r="AW60" s="111">
        <f t="shared" si="3"/>
        <v>-2.5000000000000022E-2</v>
      </c>
      <c r="AX60" s="111">
        <f t="shared" ref="AX60:BB60" si="4">+(AX57/AX56)-1</f>
        <v>-3.5051546391752564E-2</v>
      </c>
      <c r="AY60" s="111">
        <f t="shared" si="4"/>
        <v>-2.4742268041237137E-2</v>
      </c>
      <c r="AZ60" s="111">
        <f t="shared" si="4"/>
        <v>0</v>
      </c>
      <c r="BA60" s="111">
        <f t="shared" si="4"/>
        <v>2.0618556701030855E-2</v>
      </c>
      <c r="BB60" s="111">
        <f t="shared" si="4"/>
        <v>2.0618556701030855E-2</v>
      </c>
    </row>
    <row r="61" spans="1:59">
      <c r="C61" s="111">
        <f>+(C41/C40)-1</f>
        <v>0.179879726436601</v>
      </c>
      <c r="D61" s="111">
        <f t="shared" ref="D61:X61" si="5">+(D41/D40)-1</f>
        <v>0.31150173802085623</v>
      </c>
      <c r="E61" s="111">
        <f t="shared" si="5"/>
        <v>0.35083223779495976</v>
      </c>
      <c r="F61" s="111">
        <f t="shared" si="5"/>
        <v>0.35224655022029383</v>
      </c>
      <c r="G61" s="111">
        <f t="shared" si="5"/>
        <v>0.34773593739549202</v>
      </c>
      <c r="H61" s="111">
        <f t="shared" si="5"/>
        <v>0.34773593739549202</v>
      </c>
      <c r="I61" s="111">
        <f t="shared" si="5"/>
        <v>0.31624787701955315</v>
      </c>
      <c r="J61" s="111">
        <f t="shared" si="5"/>
        <v>0.31653094107912727</v>
      </c>
      <c r="K61" s="111">
        <f t="shared" si="5"/>
        <v>0.31565997474197638</v>
      </c>
      <c r="L61" s="111">
        <f t="shared" si="5"/>
        <v>0.30404225503934446</v>
      </c>
      <c r="M61" s="111">
        <f t="shared" si="5"/>
        <v>0.29095954744369723</v>
      </c>
      <c r="N61" s="111">
        <f t="shared" si="5"/>
        <v>0.29382004482869051</v>
      </c>
      <c r="O61" s="111">
        <f t="shared" si="5"/>
        <v>0.30443375150369478</v>
      </c>
      <c r="P61" s="111">
        <f t="shared" si="5"/>
        <v>0.16965867940519308</v>
      </c>
      <c r="Q61" s="111">
        <f t="shared" si="5"/>
        <v>9.1883338727658526E-2</v>
      </c>
      <c r="R61" s="111">
        <f t="shared" si="5"/>
        <v>6.1297593877230216E-2</v>
      </c>
      <c r="S61" s="111">
        <f t="shared" si="5"/>
        <v>9.3129660986417839E-2</v>
      </c>
      <c r="T61" s="111">
        <f t="shared" si="5"/>
        <v>0.18253210437087142</v>
      </c>
      <c r="U61" s="111">
        <f t="shared" si="5"/>
        <v>0.1819495712974355</v>
      </c>
      <c r="V61" s="111">
        <f t="shared" si="5"/>
        <v>0.20785182524000567</v>
      </c>
      <c r="W61" s="111">
        <f t="shared" si="5"/>
        <v>0.20437010307223047</v>
      </c>
      <c r="X61" s="111">
        <f t="shared" si="5"/>
        <v>0.20876613629540697</v>
      </c>
      <c r="Y61" s="111">
        <f t="shared" ref="Y61:AE61" si="6">+(Y41/Y40)-1</f>
        <v>0.17488230945804006</v>
      </c>
      <c r="Z61" s="111">
        <f t="shared" si="6"/>
        <v>0.17930886288605419</v>
      </c>
      <c r="AA61" s="111">
        <f t="shared" si="6"/>
        <v>0.17940348682667495</v>
      </c>
      <c r="AB61" s="111">
        <f t="shared" si="6"/>
        <v>0.17940348682667495</v>
      </c>
      <c r="AC61" s="111">
        <f t="shared" si="6"/>
        <v>0.17940348682667495</v>
      </c>
      <c r="AD61" s="111">
        <f t="shared" si="6"/>
        <v>0.1799312016261434</v>
      </c>
      <c r="AE61" s="111">
        <f t="shared" si="6"/>
        <v>0.1799312016261434</v>
      </c>
      <c r="AF61" s="111">
        <f>+(AF41/AF40)-1</f>
        <v>0.17746874451444294</v>
      </c>
      <c r="AG61" s="111">
        <f>+(AG41/AG40)-1</f>
        <v>-2.3580581615338159E-2</v>
      </c>
      <c r="AH61" s="111">
        <f t="shared" ref="AH61:AW61" si="7">+(AH41/AH40)-1</f>
        <v>0.17824891264067411</v>
      </c>
      <c r="AI61" s="111">
        <f t="shared" si="7"/>
        <v>0.17824891264067411</v>
      </c>
      <c r="AJ61" s="111">
        <f t="shared" si="7"/>
        <v>0.17159923975020375</v>
      </c>
      <c r="AK61" s="111">
        <f t="shared" si="7"/>
        <v>0.17159923975020375</v>
      </c>
      <c r="AL61" s="111">
        <f t="shared" si="7"/>
        <v>0.17159923975020375</v>
      </c>
      <c r="AM61" s="111">
        <f t="shared" si="7"/>
        <v>0.17159923975020375</v>
      </c>
      <c r="AN61" s="111">
        <f>+(AN41/AN40)-1</f>
        <v>0.17459084820128501</v>
      </c>
      <c r="AO61" s="111">
        <f t="shared" si="7"/>
        <v>0.17518404133403243</v>
      </c>
      <c r="AP61" s="111">
        <f t="shared" si="7"/>
        <v>0.17240577463424089</v>
      </c>
      <c r="AQ61" s="111">
        <f t="shared" si="7"/>
        <v>0.17240577463424089</v>
      </c>
      <c r="AR61" s="111">
        <f t="shared" si="7"/>
        <v>0.174459839162872</v>
      </c>
      <c r="AS61" s="111">
        <f t="shared" si="7"/>
        <v>0.17541511483550609</v>
      </c>
      <c r="AT61" s="111">
        <f t="shared" si="7"/>
        <v>2.9581676691474046E-2</v>
      </c>
      <c r="AU61" s="111">
        <f t="shared" si="7"/>
        <v>5.5790775878591603E-2</v>
      </c>
      <c r="AV61" s="111">
        <f t="shared" si="7"/>
        <v>5.8649848003075045E-2</v>
      </c>
      <c r="AW61" s="111">
        <f t="shared" si="7"/>
        <v>6.237115203186705E-2</v>
      </c>
      <c r="AX61" s="111">
        <f t="shared" ref="AX61:BB61" si="8">+(AX41/AX40)-1</f>
        <v>6.2111367288479213E-2</v>
      </c>
      <c r="AY61" s="111">
        <f t="shared" si="8"/>
        <v>2.118992137600384E-2</v>
      </c>
      <c r="AZ61" s="111">
        <f t="shared" si="8"/>
        <v>1.2399430520146915E-2</v>
      </c>
      <c r="BA61" s="111">
        <f t="shared" si="8"/>
        <v>1.2399430520146915E-2</v>
      </c>
      <c r="BB61" s="111">
        <f t="shared" si="8"/>
        <v>1.2399430520146915E-2</v>
      </c>
    </row>
    <row r="62" spans="1:59" ht="12" customHeight="1"/>
  </sheetData>
  <phoneticPr fontId="13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94"/>
  <sheetViews>
    <sheetView zoomScale="75" zoomScaleNormal="75" workbookViewId="0">
      <selection activeCell="B41" sqref="B41"/>
    </sheetView>
  </sheetViews>
  <sheetFormatPr defaultRowHeight="12.75"/>
  <cols>
    <col min="3" max="3" width="11.5703125" hidden="1" customWidth="1"/>
    <col min="4" max="4" width="11.140625" hidden="1" customWidth="1"/>
    <col min="5" max="5" width="11.42578125" hidden="1" customWidth="1"/>
    <col min="6" max="7" width="11.140625" hidden="1" customWidth="1"/>
    <col min="8" max="8" width="11.5703125" hidden="1" customWidth="1"/>
    <col min="9" max="9" width="12" hidden="1" customWidth="1"/>
    <col min="10" max="10" width="11.140625" hidden="1" customWidth="1"/>
    <col min="11" max="11" width="11.5703125" hidden="1" customWidth="1"/>
    <col min="12" max="12" width="11.7109375" bestFit="1" customWidth="1"/>
    <col min="13" max="13" width="12" bestFit="1" customWidth="1"/>
    <col min="14" max="14" width="11.140625" bestFit="1" customWidth="1"/>
    <col min="15" max="15" width="11.5703125" bestFit="1" customWidth="1"/>
    <col min="16" max="16" width="11.7109375" bestFit="1" customWidth="1"/>
    <col min="17" max="20" width="11.7109375" customWidth="1"/>
    <col min="21" max="24" width="12.42578125" customWidth="1"/>
    <col min="25" max="25" width="9.140625" customWidth="1"/>
  </cols>
  <sheetData>
    <row r="2" spans="1:28" ht="15">
      <c r="A2" s="407" t="s">
        <v>177</v>
      </c>
      <c r="B2" s="407"/>
      <c r="C2" s="306"/>
      <c r="D2" s="115"/>
      <c r="E2" s="115"/>
      <c r="F2" s="115"/>
      <c r="G2" s="115"/>
    </row>
    <row r="3" spans="1:28" ht="15">
      <c r="A3" s="407"/>
      <c r="B3" s="407"/>
      <c r="C3" s="306"/>
    </row>
    <row r="4" spans="1:28">
      <c r="L4" s="111" t="s">
        <v>256</v>
      </c>
    </row>
    <row r="5" spans="1:28" ht="23.25">
      <c r="A5" s="116" t="s">
        <v>0</v>
      </c>
      <c r="B5" s="96"/>
      <c r="C5" s="96"/>
      <c r="D5" s="98"/>
      <c r="E5" s="98"/>
      <c r="F5" s="98"/>
      <c r="G5" s="98"/>
    </row>
    <row r="6" spans="1:28">
      <c r="A6" s="35" t="s">
        <v>149</v>
      </c>
    </row>
    <row r="7" spans="1:28" ht="22.5">
      <c r="A7" s="1" t="s">
        <v>69</v>
      </c>
      <c r="B7" s="1" t="s">
        <v>9</v>
      </c>
      <c r="C7" s="201">
        <v>41267</v>
      </c>
      <c r="D7" s="2">
        <f>+C7+7</f>
        <v>41274</v>
      </c>
      <c r="E7" s="2">
        <f t="shared" ref="E7:M7" si="0">+D7+7</f>
        <v>41281</v>
      </c>
      <c r="F7" s="2">
        <f t="shared" si="0"/>
        <v>41288</v>
      </c>
      <c r="G7" s="2">
        <f t="shared" si="0"/>
        <v>41295</v>
      </c>
      <c r="H7" s="2">
        <f t="shared" si="0"/>
        <v>41302</v>
      </c>
      <c r="I7" s="2">
        <f t="shared" si="0"/>
        <v>41309</v>
      </c>
      <c r="J7" s="2">
        <f t="shared" si="0"/>
        <v>41316</v>
      </c>
      <c r="K7" s="2">
        <f t="shared" si="0"/>
        <v>41323</v>
      </c>
      <c r="L7" s="2">
        <f t="shared" si="0"/>
        <v>41330</v>
      </c>
      <c r="M7" s="2">
        <f t="shared" si="0"/>
        <v>41337</v>
      </c>
      <c r="N7" s="2">
        <v>41344</v>
      </c>
      <c r="O7" s="2">
        <v>41351</v>
      </c>
      <c r="P7" s="2">
        <v>41358</v>
      </c>
      <c r="Q7" s="2">
        <v>41365</v>
      </c>
      <c r="R7" s="2">
        <v>41372</v>
      </c>
      <c r="S7" s="2">
        <v>41379</v>
      </c>
      <c r="T7" s="85">
        <v>41386</v>
      </c>
      <c r="U7" s="201">
        <v>41393</v>
      </c>
      <c r="V7" s="85">
        <v>41400</v>
      </c>
      <c r="W7" s="201">
        <v>41407</v>
      </c>
      <c r="X7" s="201">
        <v>41414</v>
      </c>
      <c r="Z7" s="3" t="s">
        <v>71</v>
      </c>
      <c r="AA7" s="3" t="s">
        <v>71</v>
      </c>
    </row>
    <row r="8" spans="1:28">
      <c r="A8" s="4"/>
      <c r="B8" s="4"/>
      <c r="C8" s="74" t="s">
        <v>123</v>
      </c>
      <c r="D8" s="3" t="s">
        <v>25</v>
      </c>
      <c r="E8" s="3" t="s">
        <v>26</v>
      </c>
      <c r="F8" s="3" t="s">
        <v>27</v>
      </c>
      <c r="G8" s="73" t="s">
        <v>28</v>
      </c>
      <c r="H8" s="3" t="s">
        <v>29</v>
      </c>
      <c r="I8" s="3" t="s">
        <v>30</v>
      </c>
      <c r="J8" s="3" t="s">
        <v>31</v>
      </c>
      <c r="K8" s="312" t="s">
        <v>32</v>
      </c>
      <c r="L8" s="3" t="s">
        <v>33</v>
      </c>
      <c r="M8" s="3" t="s">
        <v>34</v>
      </c>
      <c r="N8" s="3" t="s">
        <v>35</v>
      </c>
      <c r="O8" s="312" t="s">
        <v>36</v>
      </c>
      <c r="P8" s="3" t="s">
        <v>37</v>
      </c>
      <c r="Q8" s="73" t="s">
        <v>38</v>
      </c>
      <c r="R8" s="73" t="s">
        <v>39</v>
      </c>
      <c r="S8" s="73" t="s">
        <v>40</v>
      </c>
      <c r="T8" s="233" t="s">
        <v>41</v>
      </c>
      <c r="U8" s="74" t="s">
        <v>42</v>
      </c>
      <c r="V8" s="74" t="s">
        <v>43</v>
      </c>
      <c r="W8" s="74" t="s">
        <v>44</v>
      </c>
      <c r="X8" s="74" t="s">
        <v>45</v>
      </c>
      <c r="Z8" s="211" t="s">
        <v>124</v>
      </c>
      <c r="AA8" s="211" t="s">
        <v>125</v>
      </c>
    </row>
    <row r="9" spans="1:28">
      <c r="A9" s="6" t="s">
        <v>10</v>
      </c>
      <c r="B9" s="7">
        <v>0.46</v>
      </c>
      <c r="C9" s="62">
        <v>476.76</v>
      </c>
      <c r="D9" s="8">
        <v>476.76</v>
      </c>
      <c r="E9" s="8">
        <v>452.75</v>
      </c>
      <c r="F9" s="77">
        <v>441.79</v>
      </c>
      <c r="G9" s="62">
        <v>437.79</v>
      </c>
      <c r="H9" s="62">
        <v>440.67</v>
      </c>
      <c r="I9" s="62">
        <v>440.67</v>
      </c>
      <c r="J9" s="62">
        <v>456.21</v>
      </c>
      <c r="K9" s="62">
        <v>454.27</v>
      </c>
      <c r="L9" s="62">
        <v>462.58</v>
      </c>
      <c r="M9" s="62">
        <v>461.61</v>
      </c>
      <c r="N9" s="62">
        <v>490.99</v>
      </c>
      <c r="O9" s="62">
        <v>536.70000000000005</v>
      </c>
      <c r="P9" s="79">
        <v>546.72</v>
      </c>
      <c r="Q9" s="79">
        <v>552.88</v>
      </c>
      <c r="R9" s="62">
        <v>534.70000000000005</v>
      </c>
      <c r="S9" s="62">
        <v>547.46</v>
      </c>
      <c r="T9" s="79">
        <v>549.1</v>
      </c>
      <c r="U9" s="62">
        <v>528.80999999999995</v>
      </c>
      <c r="V9" s="62">
        <v>528.80999999999995</v>
      </c>
      <c r="W9" s="62">
        <v>523.37</v>
      </c>
      <c r="X9" s="62">
        <v>515.89</v>
      </c>
      <c r="Z9" s="20">
        <f t="shared" ref="Z9:Z25" si="1">+(X9/W9)-1</f>
        <v>-1.4291992280795696E-2</v>
      </c>
      <c r="AA9" s="20">
        <f>(+X9/'2012'!X9)-1</f>
        <v>-7.3806104129263916E-2</v>
      </c>
      <c r="AB9" s="34" t="s">
        <v>10</v>
      </c>
    </row>
    <row r="10" spans="1:28">
      <c r="A10" s="6" t="s">
        <v>223</v>
      </c>
      <c r="B10" s="7">
        <v>0.26</v>
      </c>
      <c r="C10" s="62"/>
      <c r="D10" s="8"/>
      <c r="E10" s="8"/>
      <c r="F10" s="77"/>
      <c r="G10" s="62"/>
      <c r="H10" s="62"/>
      <c r="I10" s="62"/>
      <c r="J10" s="62"/>
      <c r="K10" s="62"/>
      <c r="L10" s="62"/>
      <c r="M10" s="62"/>
      <c r="N10" s="62">
        <v>466.08159233760745</v>
      </c>
      <c r="O10" s="62">
        <v>466.2834240596618</v>
      </c>
      <c r="P10" s="79">
        <v>466.29862478657554</v>
      </c>
      <c r="Q10" s="79">
        <v>472.54360402917479</v>
      </c>
      <c r="R10" s="62">
        <v>473.92601335944414</v>
      </c>
      <c r="S10" s="62">
        <v>466.80941121495204</v>
      </c>
      <c r="T10" s="79">
        <v>484.01616083421641</v>
      </c>
      <c r="U10" s="62">
        <v>482.05</v>
      </c>
      <c r="V10" s="62">
        <v>487.34</v>
      </c>
      <c r="W10" s="62">
        <v>488.06568902365393</v>
      </c>
      <c r="X10" s="62">
        <v>474.06473082496899</v>
      </c>
      <c r="Z10" s="20">
        <f t="shared" si="1"/>
        <v>-2.8686626643829483E-2</v>
      </c>
      <c r="AA10" s="20"/>
      <c r="AB10" t="s">
        <v>223</v>
      </c>
    </row>
    <row r="11" spans="1:28">
      <c r="A11" s="6" t="s">
        <v>11</v>
      </c>
      <c r="B11" s="7">
        <v>6.87</v>
      </c>
      <c r="C11" s="62">
        <v>531.41999999999996</v>
      </c>
      <c r="D11" s="8">
        <v>502.86</v>
      </c>
      <c r="E11" s="8">
        <v>503.88</v>
      </c>
      <c r="F11" s="77">
        <v>490.62</v>
      </c>
      <c r="G11" s="62">
        <v>522.24</v>
      </c>
      <c r="H11" s="62">
        <v>486.54</v>
      </c>
      <c r="I11" s="62">
        <v>512.04</v>
      </c>
      <c r="J11" s="62">
        <v>479.4</v>
      </c>
      <c r="K11" s="62">
        <v>495.72</v>
      </c>
      <c r="L11" s="62">
        <v>491.64</v>
      </c>
      <c r="M11" s="62">
        <v>505.92</v>
      </c>
      <c r="N11" s="62">
        <v>527.34</v>
      </c>
      <c r="O11" s="62">
        <v>518.16</v>
      </c>
      <c r="P11" s="79">
        <v>506.94</v>
      </c>
      <c r="Q11" s="79">
        <v>510</v>
      </c>
      <c r="R11" s="62">
        <v>516.12</v>
      </c>
      <c r="S11" s="62">
        <v>502.86</v>
      </c>
      <c r="T11" s="79">
        <v>499.8</v>
      </c>
      <c r="U11" s="62">
        <v>504.9</v>
      </c>
      <c r="V11" s="62">
        <v>487.56</v>
      </c>
      <c r="W11" s="62">
        <v>500.82</v>
      </c>
      <c r="X11" s="62">
        <v>499.8</v>
      </c>
      <c r="Z11" s="20">
        <f t="shared" si="1"/>
        <v>-2.0366598778003286E-3</v>
      </c>
      <c r="AA11" s="20">
        <f>(+X11/'2012'!X11)-1</f>
        <v>-5.5876685934489356E-2</v>
      </c>
      <c r="AB11" t="s">
        <v>11</v>
      </c>
    </row>
    <row r="12" spans="1:28">
      <c r="A12" s="6" t="s">
        <v>208</v>
      </c>
      <c r="B12" s="7">
        <v>0.1</v>
      </c>
      <c r="C12" s="62">
        <v>210.61</v>
      </c>
      <c r="D12" s="8">
        <v>351.95</v>
      </c>
      <c r="E12" s="8">
        <v>235.25</v>
      </c>
      <c r="F12" s="77">
        <v>224.4</v>
      </c>
      <c r="G12" s="62">
        <v>183.73</v>
      </c>
      <c r="H12" s="62">
        <v>204</v>
      </c>
      <c r="I12" s="62">
        <v>204</v>
      </c>
      <c r="J12" s="62">
        <v>204</v>
      </c>
      <c r="K12" s="62">
        <v>313.01</v>
      </c>
      <c r="L12" s="62">
        <v>163.19999999999999</v>
      </c>
      <c r="M12" s="62">
        <v>315</v>
      </c>
      <c r="N12" s="62">
        <v>315</v>
      </c>
      <c r="O12" s="62">
        <v>295.44</v>
      </c>
      <c r="P12" s="79">
        <v>287.64</v>
      </c>
      <c r="Q12" s="79">
        <v>275.39999999999998</v>
      </c>
      <c r="R12" s="62">
        <v>244.57</v>
      </c>
      <c r="S12" s="62">
        <v>274.61</v>
      </c>
      <c r="T12" s="79">
        <v>278.10000000000002</v>
      </c>
      <c r="U12" s="62">
        <v>294.43</v>
      </c>
      <c r="V12" s="62">
        <v>287.23</v>
      </c>
      <c r="W12" s="62">
        <v>239.57</v>
      </c>
      <c r="X12" s="62">
        <v>281.52</v>
      </c>
      <c r="Z12" s="20">
        <f t="shared" si="1"/>
        <v>0.17510539716992946</v>
      </c>
      <c r="AA12" s="20">
        <f>(+X12/'2012'!X12)-1</f>
        <v>6.3423110338835631E-2</v>
      </c>
      <c r="AB12" t="s">
        <v>208</v>
      </c>
    </row>
    <row r="13" spans="1:28">
      <c r="A13" s="6" t="s">
        <v>12</v>
      </c>
      <c r="B13" s="7">
        <v>8.19</v>
      </c>
      <c r="C13" s="62">
        <v>394.21</v>
      </c>
      <c r="D13" s="8">
        <v>394.36</v>
      </c>
      <c r="E13" s="8">
        <v>323.05</v>
      </c>
      <c r="F13" s="77">
        <v>375.99</v>
      </c>
      <c r="G13" s="62">
        <v>377.2</v>
      </c>
      <c r="H13" s="62">
        <v>379.56</v>
      </c>
      <c r="I13" s="62">
        <v>391.07</v>
      </c>
      <c r="J13" s="62">
        <v>393.63</v>
      </c>
      <c r="K13" s="62">
        <v>408.36</v>
      </c>
      <c r="L13" s="62">
        <v>420.81</v>
      </c>
      <c r="M13" s="62">
        <v>450.72</v>
      </c>
      <c r="N13" s="62">
        <v>460.55</v>
      </c>
      <c r="O13" s="62">
        <v>475.33</v>
      </c>
      <c r="P13" s="79">
        <v>485.67</v>
      </c>
      <c r="Q13" s="79">
        <v>492.14</v>
      </c>
      <c r="R13" s="62">
        <v>492.14</v>
      </c>
      <c r="S13" s="62">
        <v>506.21</v>
      </c>
      <c r="T13" s="79">
        <v>503.48</v>
      </c>
      <c r="U13" s="62">
        <v>514.62</v>
      </c>
      <c r="V13" s="62">
        <v>518.46</v>
      </c>
      <c r="W13" s="62">
        <v>536.55999999999995</v>
      </c>
      <c r="X13" s="62">
        <v>533.96</v>
      </c>
      <c r="Z13" s="20">
        <f t="shared" si="1"/>
        <v>-4.8456836141342885E-3</v>
      </c>
      <c r="AA13" s="20">
        <f>(+X13/'2012'!X13)-1</f>
        <v>0.21506428490158158</v>
      </c>
      <c r="AB13" t="s">
        <v>12</v>
      </c>
    </row>
    <row r="14" spans="1:28">
      <c r="A14" s="6" t="s">
        <v>13</v>
      </c>
      <c r="B14" s="7">
        <v>4.6900000000000004</v>
      </c>
      <c r="C14" s="62">
        <v>535.71</v>
      </c>
      <c r="D14" s="8">
        <v>499.68</v>
      </c>
      <c r="E14" s="8">
        <v>478.9</v>
      </c>
      <c r="F14" s="77">
        <v>430.26</v>
      </c>
      <c r="G14" s="62">
        <v>408.93</v>
      </c>
      <c r="H14" s="62">
        <v>403.21</v>
      </c>
      <c r="I14" s="62">
        <v>395.25</v>
      </c>
      <c r="J14" s="62">
        <v>389.09</v>
      </c>
      <c r="K14" s="62">
        <v>390.63</v>
      </c>
      <c r="L14" s="62">
        <v>400.56</v>
      </c>
      <c r="M14" s="62">
        <v>402.57</v>
      </c>
      <c r="N14" s="62">
        <v>402.57</v>
      </c>
      <c r="O14" s="62">
        <v>406.83</v>
      </c>
      <c r="P14" s="79">
        <v>406.83</v>
      </c>
      <c r="Q14" s="79">
        <v>420.57</v>
      </c>
      <c r="R14" s="62">
        <v>420.57</v>
      </c>
      <c r="S14" s="62">
        <v>420.57</v>
      </c>
      <c r="T14" s="79">
        <v>402.57</v>
      </c>
      <c r="U14" s="62">
        <v>402.38</v>
      </c>
      <c r="V14" s="62">
        <v>412.94</v>
      </c>
      <c r="W14" s="62">
        <v>422.39</v>
      </c>
      <c r="X14" s="62">
        <v>428.65</v>
      </c>
      <c r="Z14" s="20">
        <f t="shared" si="1"/>
        <v>1.4820426619948313E-2</v>
      </c>
      <c r="AA14" s="20">
        <f>(+X14/'2012'!X14)-1</f>
        <v>-8.8618629472923316E-2</v>
      </c>
      <c r="AB14" t="s">
        <v>13</v>
      </c>
    </row>
    <row r="15" spans="1:28">
      <c r="A15" s="6" t="s">
        <v>14</v>
      </c>
      <c r="B15" s="7">
        <v>17.739999999999998</v>
      </c>
      <c r="C15" s="62">
        <v>627</v>
      </c>
      <c r="D15" s="8">
        <v>623</v>
      </c>
      <c r="E15" s="8">
        <v>623</v>
      </c>
      <c r="F15" s="77">
        <v>598</v>
      </c>
      <c r="G15" s="62">
        <v>582</v>
      </c>
      <c r="H15" s="62">
        <v>577</v>
      </c>
      <c r="I15" s="62">
        <v>568</v>
      </c>
      <c r="J15" s="62">
        <v>552</v>
      </c>
      <c r="K15" s="62">
        <v>548</v>
      </c>
      <c r="L15" s="62">
        <v>547</v>
      </c>
      <c r="M15" s="62">
        <v>559</v>
      </c>
      <c r="N15" s="62">
        <v>567</v>
      </c>
      <c r="O15" s="62">
        <v>589</v>
      </c>
      <c r="P15" s="79">
        <v>611</v>
      </c>
      <c r="Q15" s="79">
        <v>614</v>
      </c>
      <c r="R15" s="62">
        <v>620</v>
      </c>
      <c r="S15" s="62">
        <v>624</v>
      </c>
      <c r="T15" s="79">
        <v>623</v>
      </c>
      <c r="U15" s="62">
        <v>623</v>
      </c>
      <c r="V15" s="62">
        <v>621</v>
      </c>
      <c r="W15" s="62">
        <v>619</v>
      </c>
      <c r="X15" s="62">
        <v>620</v>
      </c>
      <c r="Z15" s="20">
        <f t="shared" si="1"/>
        <v>1.615508885298933E-3</v>
      </c>
      <c r="AA15" s="20">
        <f>(+X15/'2012'!X15)-1</f>
        <v>1.9736842105263053E-2</v>
      </c>
      <c r="AB15" t="s">
        <v>14</v>
      </c>
    </row>
    <row r="16" spans="1:28">
      <c r="A16" s="6" t="s">
        <v>22</v>
      </c>
      <c r="B16" s="7">
        <v>0.43</v>
      </c>
      <c r="C16" s="62"/>
      <c r="D16" s="8">
        <v>506</v>
      </c>
      <c r="E16" s="8">
        <v>494</v>
      </c>
      <c r="F16" s="77">
        <v>480</v>
      </c>
      <c r="G16" s="62">
        <v>466</v>
      </c>
      <c r="H16" s="62">
        <v>456</v>
      </c>
      <c r="I16" s="62">
        <v>455</v>
      </c>
      <c r="J16" s="62">
        <v>449</v>
      </c>
      <c r="K16" s="62">
        <v>461</v>
      </c>
      <c r="L16" s="62">
        <v>466</v>
      </c>
      <c r="M16" s="62">
        <v>486</v>
      </c>
      <c r="N16" s="62">
        <v>501</v>
      </c>
      <c r="O16" s="62">
        <v>500</v>
      </c>
      <c r="P16" s="79">
        <v>487</v>
      </c>
      <c r="Q16" s="79">
        <v>484</v>
      </c>
      <c r="R16" s="62">
        <v>491</v>
      </c>
      <c r="S16" s="62">
        <v>480</v>
      </c>
      <c r="T16" s="79">
        <v>481</v>
      </c>
      <c r="U16" s="62">
        <v>479</v>
      </c>
      <c r="V16" s="62">
        <v>484</v>
      </c>
      <c r="W16" s="62">
        <v>484</v>
      </c>
      <c r="X16" s="62">
        <v>484</v>
      </c>
      <c r="Z16" s="20">
        <f t="shared" si="1"/>
        <v>0</v>
      </c>
      <c r="AA16" s="20"/>
      <c r="AB16" t="s">
        <v>22</v>
      </c>
    </row>
    <row r="17" spans="1:29">
      <c r="A17" s="6" t="s">
        <v>15</v>
      </c>
      <c r="B17" s="7">
        <v>2.19</v>
      </c>
      <c r="C17" s="62">
        <v>485.6</v>
      </c>
      <c r="D17" s="8">
        <v>474.76</v>
      </c>
      <c r="E17" s="8">
        <v>471.95</v>
      </c>
      <c r="F17" s="77">
        <v>468.39</v>
      </c>
      <c r="G17" s="62">
        <v>464.49</v>
      </c>
      <c r="H17" s="62">
        <v>464.12</v>
      </c>
      <c r="I17" s="62">
        <v>462.72</v>
      </c>
      <c r="J17" s="62">
        <v>469.77</v>
      </c>
      <c r="K17" s="62">
        <v>470.56</v>
      </c>
      <c r="L17" s="62">
        <v>464.04</v>
      </c>
      <c r="M17" s="62">
        <v>447.94</v>
      </c>
      <c r="N17" s="62">
        <v>478.13</v>
      </c>
      <c r="O17" s="62">
        <v>532.28</v>
      </c>
      <c r="P17" s="79">
        <v>533.84</v>
      </c>
      <c r="Q17" s="79">
        <v>501.55</v>
      </c>
      <c r="R17" s="62">
        <v>497.71</v>
      </c>
      <c r="S17" s="62">
        <v>508.72</v>
      </c>
      <c r="T17" s="79">
        <v>506.79</v>
      </c>
      <c r="U17" s="62">
        <v>506.64</v>
      </c>
      <c r="V17" s="62">
        <v>511.78</v>
      </c>
      <c r="W17" s="62">
        <v>515.28</v>
      </c>
      <c r="X17" s="62">
        <v>514.96</v>
      </c>
      <c r="Z17" s="20">
        <f t="shared" si="1"/>
        <v>-6.2102158049981426E-4</v>
      </c>
      <c r="AA17" s="20">
        <f>(+X17/'2012'!X17)-1</f>
        <v>-7.570808055425915E-2</v>
      </c>
      <c r="AB17" t="s">
        <v>15</v>
      </c>
    </row>
    <row r="18" spans="1:29">
      <c r="A18" s="6" t="s">
        <v>16</v>
      </c>
      <c r="B18" s="7">
        <v>1.28</v>
      </c>
      <c r="C18" s="62">
        <v>530</v>
      </c>
      <c r="D18" s="8">
        <v>536</v>
      </c>
      <c r="E18" s="8">
        <v>550</v>
      </c>
      <c r="F18" s="77">
        <v>543</v>
      </c>
      <c r="G18" s="62">
        <v>536</v>
      </c>
      <c r="H18" s="62">
        <v>535</v>
      </c>
      <c r="I18" s="62">
        <v>531</v>
      </c>
      <c r="J18" s="62">
        <v>526</v>
      </c>
      <c r="K18" s="62">
        <v>532</v>
      </c>
      <c r="L18" s="62">
        <v>523</v>
      </c>
      <c r="M18" s="62">
        <v>545</v>
      </c>
      <c r="N18" s="62">
        <v>532</v>
      </c>
      <c r="O18" s="62">
        <v>536</v>
      </c>
      <c r="P18" s="79">
        <v>549</v>
      </c>
      <c r="Q18" s="79">
        <v>546</v>
      </c>
      <c r="R18" s="62">
        <v>529</v>
      </c>
      <c r="S18" s="62">
        <v>535</v>
      </c>
      <c r="T18" s="79">
        <v>522</v>
      </c>
      <c r="U18" s="62">
        <v>535</v>
      </c>
      <c r="V18" s="62">
        <v>525</v>
      </c>
      <c r="W18" s="62">
        <v>524</v>
      </c>
      <c r="X18" s="62">
        <v>516</v>
      </c>
      <c r="Z18" s="20">
        <f t="shared" si="1"/>
        <v>-1.5267175572519109E-2</v>
      </c>
      <c r="AA18" s="20">
        <f>(+X18/'2012'!X18)-1</f>
        <v>-1.7142857142857126E-2</v>
      </c>
      <c r="AB18" t="s">
        <v>16</v>
      </c>
    </row>
    <row r="19" spans="1:29">
      <c r="A19" s="6" t="s">
        <v>17</v>
      </c>
      <c r="B19" s="7">
        <v>0.12</v>
      </c>
      <c r="C19" s="62">
        <v>389.2715</v>
      </c>
      <c r="D19" s="8">
        <v>388.14139999999998</v>
      </c>
      <c r="E19" s="8">
        <v>364.06790000000001</v>
      </c>
      <c r="F19" s="77">
        <v>406.06909999999999</v>
      </c>
      <c r="G19" s="62">
        <v>323.4769</v>
      </c>
      <c r="H19" s="62">
        <v>344.01679999999999</v>
      </c>
      <c r="I19" s="62">
        <v>359.68119999999999</v>
      </c>
      <c r="J19" s="62">
        <v>359.68119999999999</v>
      </c>
      <c r="K19" s="62">
        <v>361.56279999999998</v>
      </c>
      <c r="L19" s="62">
        <v>362.87329999999997</v>
      </c>
      <c r="M19" s="62">
        <v>363.93950000000001</v>
      </c>
      <c r="N19" s="62">
        <v>361.38099999999997</v>
      </c>
      <c r="O19" s="62">
        <v>370.81439999999998</v>
      </c>
      <c r="P19" s="79">
        <v>353.74040000000002</v>
      </c>
      <c r="Q19" s="79">
        <v>358.69839999999999</v>
      </c>
      <c r="R19" s="62">
        <v>384.25569999999999</v>
      </c>
      <c r="S19" s="62">
        <v>362.2353</v>
      </c>
      <c r="T19" s="79">
        <v>386.29899999999998</v>
      </c>
      <c r="U19" s="62">
        <v>386.29899999999998</v>
      </c>
      <c r="V19" s="62">
        <v>372.28789999999998</v>
      </c>
      <c r="W19" s="62">
        <v>356.4393</v>
      </c>
      <c r="X19" s="62">
        <v>359.65629999999999</v>
      </c>
      <c r="Z19" s="20">
        <f t="shared" si="1"/>
        <v>9.0253796368693351E-3</v>
      </c>
      <c r="AA19" s="20">
        <f>(+X19/'2012'!X19)-1</f>
        <v>-2.5714562799608154E-2</v>
      </c>
      <c r="AB19" t="s">
        <v>17</v>
      </c>
    </row>
    <row r="20" spans="1:29">
      <c r="A20" s="6" t="s">
        <v>4</v>
      </c>
      <c r="B20" s="7">
        <v>7.47</v>
      </c>
      <c r="C20" s="62">
        <v>239.35409999999999</v>
      </c>
      <c r="D20" s="8">
        <v>233.8648</v>
      </c>
      <c r="E20" s="8">
        <v>234.06200000000001</v>
      </c>
      <c r="F20" s="77">
        <v>236.38720000000001</v>
      </c>
      <c r="G20" s="62">
        <v>268.04989999999998</v>
      </c>
      <c r="H20" s="62">
        <v>236.5127</v>
      </c>
      <c r="I20" s="62">
        <v>252.72239999999999</v>
      </c>
      <c r="J20" s="62">
        <v>252.4085</v>
      </c>
      <c r="K20" s="62">
        <v>252.21729999999999</v>
      </c>
      <c r="L20" s="62">
        <v>252.84639999999999</v>
      </c>
      <c r="M20" s="62">
        <v>230.48419999999999</v>
      </c>
      <c r="N20" s="62">
        <v>235.47970000000001</v>
      </c>
      <c r="O20" s="62">
        <v>246.82329999999999</v>
      </c>
      <c r="P20" s="79">
        <v>237.62029999999999</v>
      </c>
      <c r="Q20" s="79">
        <v>229.81970000000001</v>
      </c>
      <c r="R20" s="62">
        <v>246.82859999999999</v>
      </c>
      <c r="S20" s="62">
        <v>253.93289999999999</v>
      </c>
      <c r="T20" s="79">
        <v>255.37209999999999</v>
      </c>
      <c r="U20" s="62">
        <v>266.41140000000001</v>
      </c>
      <c r="V20" s="62">
        <v>241.97980000000001</v>
      </c>
      <c r="W20" s="62">
        <v>233.57259999999999</v>
      </c>
      <c r="X20" s="62">
        <v>251.66630000000001</v>
      </c>
      <c r="Z20" s="20">
        <f t="shared" si="1"/>
        <v>7.7464993753548095E-2</v>
      </c>
      <c r="AA20" s="20">
        <f>(+X20/'2012'!X20)-1</f>
        <v>2.9318440232639853E-2</v>
      </c>
      <c r="AB20" t="s">
        <v>4</v>
      </c>
    </row>
    <row r="21" spans="1:29">
      <c r="A21" s="6" t="s">
        <v>18</v>
      </c>
      <c r="B21" s="7">
        <v>0.95</v>
      </c>
      <c r="C21" s="62">
        <v>421.80079999999998</v>
      </c>
      <c r="D21" s="8">
        <v>422.11970000000002</v>
      </c>
      <c r="E21" s="8">
        <v>435.97250000000003</v>
      </c>
      <c r="F21" s="77">
        <v>429.9633</v>
      </c>
      <c r="G21" s="62">
        <v>424.22289999999998</v>
      </c>
      <c r="H21" s="62">
        <v>454.4853</v>
      </c>
      <c r="I21" s="62">
        <v>481.35759999999999</v>
      </c>
      <c r="J21" s="62">
        <v>494.05900000000003</v>
      </c>
      <c r="K21" s="62">
        <v>499.00790000000001</v>
      </c>
      <c r="L21" s="62">
        <v>510.12369999999999</v>
      </c>
      <c r="M21" s="62">
        <v>532.83900000000006</v>
      </c>
      <c r="N21" s="62">
        <v>527.43619999999999</v>
      </c>
      <c r="O21" s="62">
        <v>538.56449999999995</v>
      </c>
      <c r="P21" s="79">
        <v>530.64610000000005</v>
      </c>
      <c r="Q21" s="79">
        <v>533.57270000000005</v>
      </c>
      <c r="R21" s="62">
        <v>539.9289</v>
      </c>
      <c r="S21" s="62">
        <v>554.45079999999996</v>
      </c>
      <c r="T21" s="79">
        <v>547.56590000000006</v>
      </c>
      <c r="U21" s="62">
        <v>557.62249999999995</v>
      </c>
      <c r="V21" s="62">
        <v>556.88040000000001</v>
      </c>
      <c r="W21" s="62">
        <v>560.82150000000001</v>
      </c>
      <c r="X21" s="62">
        <v>559.17949999999996</v>
      </c>
      <c r="Z21" s="20">
        <f t="shared" si="1"/>
        <v>-2.9278478089731497E-3</v>
      </c>
      <c r="AA21" s="20">
        <f>(+X21/'2012'!X21)-1</f>
        <v>5.7702911154048797E-2</v>
      </c>
      <c r="AB21" t="s">
        <v>18</v>
      </c>
    </row>
    <row r="22" spans="1:29">
      <c r="A22" s="23" t="s">
        <v>5</v>
      </c>
      <c r="B22" s="22">
        <v>92.87</v>
      </c>
      <c r="C22" s="62">
        <v>415.80279999999999</v>
      </c>
      <c r="D22" s="8">
        <v>410.52910000000003</v>
      </c>
      <c r="E22" s="8">
        <v>409.18990000000002</v>
      </c>
      <c r="F22" s="77">
        <v>393.31990000000002</v>
      </c>
      <c r="G22" s="62">
        <v>395.46010000000001</v>
      </c>
      <c r="H22" s="62">
        <v>389.08339999999998</v>
      </c>
      <c r="I22" s="62">
        <v>404.01889999999997</v>
      </c>
      <c r="J22" s="62">
        <v>419.12259999999998</v>
      </c>
      <c r="K22" s="62">
        <v>419.97680000000003</v>
      </c>
      <c r="L22" s="62">
        <v>427.57440000000003</v>
      </c>
      <c r="M22" s="62">
        <v>464.4796</v>
      </c>
      <c r="N22" s="62">
        <v>495.12099999999998</v>
      </c>
      <c r="O22" s="62">
        <v>532.32029999999997</v>
      </c>
      <c r="P22" s="79">
        <v>531.1902</v>
      </c>
      <c r="Q22" s="79">
        <v>536.66880000000003</v>
      </c>
      <c r="R22" s="62">
        <v>553.1386</v>
      </c>
      <c r="S22" s="62">
        <v>533.97170000000006</v>
      </c>
      <c r="T22" s="79">
        <v>542.49959999999999</v>
      </c>
      <c r="U22" s="62">
        <v>557.70989999999995</v>
      </c>
      <c r="V22" s="62">
        <v>576.20240000000001</v>
      </c>
      <c r="W22" s="62">
        <v>586.2165</v>
      </c>
      <c r="X22" s="62">
        <v>625.09640000000002</v>
      </c>
      <c r="Z22" s="399">
        <f t="shared" si="1"/>
        <v>6.6323448759971759E-2</v>
      </c>
      <c r="AA22" s="399">
        <f>(+X22/'2012'!X22)-1</f>
        <v>0.13929745895653167</v>
      </c>
      <c r="AB22" t="s">
        <v>5</v>
      </c>
    </row>
    <row r="23" spans="1:29">
      <c r="A23" s="23" t="s">
        <v>6</v>
      </c>
      <c r="B23" s="22">
        <v>7.13</v>
      </c>
      <c r="C23" s="62">
        <v>372.27690000000001</v>
      </c>
      <c r="D23" s="8">
        <v>370.43430000000001</v>
      </c>
      <c r="E23" s="8">
        <v>369.22590000000002</v>
      </c>
      <c r="F23" s="77">
        <v>353.86770000000001</v>
      </c>
      <c r="G23" s="62">
        <v>360.74029999999999</v>
      </c>
      <c r="H23" s="62">
        <v>355.04149999999998</v>
      </c>
      <c r="I23" s="62">
        <v>356.50229999999999</v>
      </c>
      <c r="J23" s="62">
        <v>387.42919999999998</v>
      </c>
      <c r="K23" s="62">
        <v>400.63339999999999</v>
      </c>
      <c r="L23" s="62">
        <v>417.22570000000002</v>
      </c>
      <c r="M23" s="62">
        <v>432.88670000000002</v>
      </c>
      <c r="N23" s="62">
        <v>456.69209999999998</v>
      </c>
      <c r="O23" s="62">
        <v>478.08300000000003</v>
      </c>
      <c r="P23" s="79">
        <v>482.52929999999998</v>
      </c>
      <c r="Q23" s="79">
        <v>492.25319999999999</v>
      </c>
      <c r="R23" s="62">
        <v>494.4058</v>
      </c>
      <c r="S23" s="62">
        <v>489.00810000000001</v>
      </c>
      <c r="T23" s="79">
        <v>498.44209999999998</v>
      </c>
      <c r="U23" s="62">
        <v>529.71180000000004</v>
      </c>
      <c r="V23" s="62">
        <v>541.60649999999998</v>
      </c>
      <c r="W23" s="62">
        <v>587.95529999999997</v>
      </c>
      <c r="X23" s="62">
        <v>568.11479999999995</v>
      </c>
      <c r="Z23" s="399">
        <f t="shared" si="1"/>
        <v>-3.3744912240777469E-2</v>
      </c>
      <c r="AA23" s="399">
        <f>(+X23/'2012'!X23)-1</f>
        <v>0.40122266503092163</v>
      </c>
      <c r="AB23" t="s">
        <v>6</v>
      </c>
    </row>
    <row r="24" spans="1:29">
      <c r="A24" s="6" t="s">
        <v>19</v>
      </c>
      <c r="B24" s="7">
        <v>49.25</v>
      </c>
      <c r="C24" s="62">
        <v>412.69940000000003</v>
      </c>
      <c r="D24" s="8">
        <v>407.6703</v>
      </c>
      <c r="E24" s="8">
        <v>406.34050000000002</v>
      </c>
      <c r="F24" s="77">
        <v>390.50700000000001</v>
      </c>
      <c r="G24" s="62">
        <v>392.9846</v>
      </c>
      <c r="H24" s="62">
        <v>386.65620000000001</v>
      </c>
      <c r="I24" s="62">
        <v>400.63099999999997</v>
      </c>
      <c r="J24" s="62">
        <v>416.86290000000002</v>
      </c>
      <c r="K24" s="62">
        <v>418.5976</v>
      </c>
      <c r="L24" s="62">
        <v>426.8365</v>
      </c>
      <c r="M24" s="62">
        <v>462.22699999999998</v>
      </c>
      <c r="N24" s="62">
        <v>492.38099999999997</v>
      </c>
      <c r="O24" s="62">
        <v>528.45320000000004</v>
      </c>
      <c r="P24" s="79">
        <v>527.72069999999997</v>
      </c>
      <c r="Q24" s="79">
        <v>533.50199999999995</v>
      </c>
      <c r="R24" s="62">
        <v>548.95100000000002</v>
      </c>
      <c r="S24" s="62">
        <v>530.76580000000001</v>
      </c>
      <c r="T24" s="79">
        <v>539.35829999999999</v>
      </c>
      <c r="U24" s="62">
        <v>555.71360000000004</v>
      </c>
      <c r="V24" s="62">
        <v>573.73569999999995</v>
      </c>
      <c r="W24" s="62">
        <v>586.34050000000002</v>
      </c>
      <c r="X24" s="62">
        <v>621.03359999999998</v>
      </c>
      <c r="Z24" s="20">
        <f t="shared" si="1"/>
        <v>5.916886177911973E-2</v>
      </c>
      <c r="AA24" s="20">
        <f>(+X24/'2012'!X24)-1</f>
        <v>0.1533593348243858</v>
      </c>
      <c r="AB24" t="s">
        <v>19</v>
      </c>
    </row>
    <row r="25" spans="1:29">
      <c r="A25" s="16" t="s">
        <v>1</v>
      </c>
      <c r="B25" s="17">
        <v>100</v>
      </c>
      <c r="C25" s="235">
        <v>453.4246</v>
      </c>
      <c r="D25" s="147">
        <f t="shared" ref="D25:M25" si="2">+(D9*$B$9+D11*$B$11+D12*$B$12+D13*$B$13+D14*$B$14+D15*$B$15+D16*$B$16+D17*$B$17+D18*$B$18+D19*$B$19+D20*$B$20+D21*$B$21+D24*$B$24)/100-$B$10</f>
        <v>445.24187814000004</v>
      </c>
      <c r="E25" s="147">
        <f t="shared" si="2"/>
        <v>437.79851387999997</v>
      </c>
      <c r="F25" s="147">
        <f t="shared" si="2"/>
        <v>426.58709961</v>
      </c>
      <c r="G25" s="147">
        <f t="shared" si="2"/>
        <v>428.15721286000002</v>
      </c>
      <c r="H25" s="147">
        <f t="shared" si="2"/>
        <v>419.55182870000004</v>
      </c>
      <c r="I25" s="147">
        <f t="shared" si="2"/>
        <v>428.55780142000003</v>
      </c>
      <c r="J25" s="147">
        <f t="shared" si="2"/>
        <v>431.62529814000004</v>
      </c>
      <c r="K25" s="147">
        <f t="shared" si="2"/>
        <v>434.45061171999993</v>
      </c>
      <c r="L25" s="147">
        <f t="shared" si="2"/>
        <v>439.34204044000001</v>
      </c>
      <c r="M25" s="147">
        <f t="shared" si="2"/>
        <v>461.13456214000001</v>
      </c>
      <c r="N25" s="396">
        <f>+(N9*$B$9+N10*$B$10+N11*$B$11+N12*$B$12+N13*$B$13+N14*$B$14+N15*$B$15+N16*$B$16+N17*$B$17+N18*$B$18+N19*$B$19+N20*$B$20+N21*$B$21+N24*$B$24)/100</f>
        <v>482.16622633007779</v>
      </c>
      <c r="O25" s="396">
        <f t="shared" ref="O25:S25" si="3">+(O9*$B$9+O10*$B$10+O11*$B$11+O12*$B$12+O13*$B$13+O14*$B$14+O15*$B$15+O16*$B$16+O17*$B$17+O18*$B$18+O19*$B$19+O20*$B$20+O21*$B$21+O24*$B$24)/100</f>
        <v>507.00261644255517</v>
      </c>
      <c r="P25" s="396">
        <f t="shared" si="3"/>
        <v>510.02051001444511</v>
      </c>
      <c r="Q25" s="396">
        <f t="shared" si="3"/>
        <v>513.50945069047577</v>
      </c>
      <c r="R25" s="396">
        <f t="shared" si="3"/>
        <v>523.58208494473456</v>
      </c>
      <c r="S25" s="396">
        <f t="shared" si="3"/>
        <v>516.55992155915885</v>
      </c>
      <c r="T25" s="401">
        <f t="shared" ref="T25:U25" si="4">+(T9*$B$9+T10*$B$10+T11*$B$11+T12*$B$12+T13*$B$13+T14*$B$14+T15*$B$15+T16*$B$16+T17*$B$17+T18*$B$18+T19*$B$19+T20*$B$20+T21*$B$21+T24*$B$24)/100</f>
        <v>519.25870148816887</v>
      </c>
      <c r="U25" s="401">
        <f t="shared" si="4"/>
        <v>529.56008413000006</v>
      </c>
      <c r="V25" s="401">
        <f t="shared" ref="V25:W25" si="5">+(V9*$B$9+V10*$B$10+V11*$B$11+V12*$B$12+V13*$B$13+V14*$B$14+V15*$B$15+V16*$B$16+V17*$B$17+V18*$B$18+V19*$B$19+V20*$B$20+V21*$B$21+V24*$B$24)/100</f>
        <v>535.86338658999989</v>
      </c>
      <c r="W25" s="401">
        <f t="shared" si="5"/>
        <v>543.93646467146141</v>
      </c>
      <c r="X25" s="404">
        <f t="shared" ref="X25" si="6">+(X9*$B$9+X10*$B$10+X11*$B$11+X12*$B$12+X13*$B$13+X14*$B$14+X15*$B$15+X16*$B$16+X17*$B$17+X18*$B$18+X19*$B$19+X20*$B$20+X21*$B$21+X24*$B$24)/100</f>
        <v>562.41238872014492</v>
      </c>
      <c r="Z25" s="403">
        <f t="shared" si="1"/>
        <v>3.3967062788928803E-2</v>
      </c>
      <c r="AA25" s="403">
        <f>(+X25/'2012'!X25)-1</f>
        <v>8.9165709930313364E-2</v>
      </c>
      <c r="AB25" t="s">
        <v>1</v>
      </c>
    </row>
    <row r="26" spans="1:29">
      <c r="A26" s="26" t="s">
        <v>221</v>
      </c>
      <c r="B26" s="29"/>
      <c r="C26" s="165">
        <v>-0.14371688669027904</v>
      </c>
      <c r="D26" s="165">
        <f>+(D25/'2012'!D25)-1</f>
        <v>-0.15307318182276419</v>
      </c>
      <c r="E26" s="165">
        <f>+(E25/'2012'!E25)-1</f>
        <v>-0.15633615497259434</v>
      </c>
      <c r="F26" s="165">
        <f>+(F25/'2012'!F25)-1</f>
        <v>-0.16977940762961941</v>
      </c>
      <c r="G26" s="165">
        <f>+(G25/'2012'!G25)-1</f>
        <v>-0.16432833573077832</v>
      </c>
      <c r="H26" s="165">
        <f>+(H25/'2012'!H25)-1</f>
        <v>-0.18488327163561569</v>
      </c>
      <c r="I26" s="165">
        <f>+(I25/'2012'!I25)-1</f>
        <v>-0.16615792994569956</v>
      </c>
      <c r="J26" s="165">
        <f>+(J25/'2012'!J25)-1</f>
        <v>-0.15774201030671342</v>
      </c>
      <c r="K26" s="165">
        <f>+(K25/'2012'!K25)-1</f>
        <v>-0.14783010975116773</v>
      </c>
      <c r="L26" s="165">
        <f>+(L25/'2012'!L25)-1</f>
        <v>-0.14134171927473094</v>
      </c>
      <c r="M26" s="165">
        <f>+(M25/'2012'!M25)-1</f>
        <v>-0.10389638441226923</v>
      </c>
      <c r="N26" s="165">
        <f>+(N25/'2012'!N25)-1</f>
        <v>-7.2909870355807205E-2</v>
      </c>
      <c r="O26" s="165">
        <f>+(O25/'2012'!O25)-1</f>
        <v>-4.4458971612181375E-2</v>
      </c>
      <c r="P26" s="239">
        <f>+(P25/'2012'!P25)-1</f>
        <v>-5.6541575866554616E-2</v>
      </c>
      <c r="Q26" s="239">
        <f>+(Q25/'2012'!Q25)-1</f>
        <v>-5.4133598286833062E-2</v>
      </c>
      <c r="R26" s="239">
        <f>+(R25/'2012'!R25)-1</f>
        <v>-3.5105264025988681E-2</v>
      </c>
      <c r="S26" s="239">
        <f>+(S25/'2012'!S25)-1</f>
        <v>-4.2956324298161985E-2</v>
      </c>
      <c r="T26" s="239">
        <f>+(T25/'2012'!T25)-1</f>
        <v>-3.8001696184405409E-3</v>
      </c>
      <c r="U26" s="239">
        <f>+(U25/'2012'!U25)-1</f>
        <v>3.5017103950052864E-2</v>
      </c>
      <c r="V26" s="239">
        <f>+(V25/'2012'!V25)-1</f>
        <v>3.093216870504012E-2</v>
      </c>
      <c r="W26" s="239">
        <f>+(W25/'2012'!W25)-1</f>
        <v>4.3948784245781525E-2</v>
      </c>
      <c r="X26" s="165">
        <f>+(X25/'2012'!X25)-1</f>
        <v>8.9165709930313364E-2</v>
      </c>
      <c r="AA26" s="266"/>
    </row>
    <row r="27" spans="1:29">
      <c r="A27" s="14"/>
      <c r="B27" s="14"/>
      <c r="C27" s="15"/>
      <c r="D27" s="15"/>
      <c r="E27" s="15"/>
      <c r="F27" s="15"/>
      <c r="G27" s="15"/>
      <c r="AA27" s="34"/>
    </row>
    <row r="28" spans="1:29" ht="23.25">
      <c r="A28" s="117" t="s">
        <v>2</v>
      </c>
      <c r="B28" s="309"/>
      <c r="C28" s="97"/>
      <c r="D28" s="97"/>
      <c r="E28" s="97"/>
      <c r="F28" s="97"/>
      <c r="G28" s="97"/>
      <c r="H28" s="40"/>
      <c r="J28" s="40"/>
      <c r="T28" s="40"/>
    </row>
    <row r="29" spans="1:29">
      <c r="A29" s="35" t="s">
        <v>149</v>
      </c>
    </row>
    <row r="30" spans="1:29" ht="22.5">
      <c r="A30" s="1" t="s">
        <v>69</v>
      </c>
      <c r="B30" s="1" t="s">
        <v>9</v>
      </c>
      <c r="C30" s="201">
        <v>41267</v>
      </c>
      <c r="D30" s="2">
        <f>+C30+7</f>
        <v>41274</v>
      </c>
      <c r="E30" s="2">
        <f t="shared" ref="E30:M30" si="7">+D30+7</f>
        <v>41281</v>
      </c>
      <c r="F30" s="2">
        <f t="shared" si="7"/>
        <v>41288</v>
      </c>
      <c r="G30" s="2">
        <f t="shared" si="7"/>
        <v>41295</v>
      </c>
      <c r="H30" s="2">
        <f t="shared" si="7"/>
        <v>41302</v>
      </c>
      <c r="I30" s="2">
        <f t="shared" si="7"/>
        <v>41309</v>
      </c>
      <c r="J30" s="2">
        <f t="shared" si="7"/>
        <v>41316</v>
      </c>
      <c r="K30" s="2">
        <f t="shared" si="7"/>
        <v>41323</v>
      </c>
      <c r="L30" s="2">
        <f t="shared" si="7"/>
        <v>41330</v>
      </c>
      <c r="M30" s="2">
        <f t="shared" si="7"/>
        <v>41337</v>
      </c>
      <c r="N30" s="2">
        <v>41344</v>
      </c>
      <c r="O30" s="2">
        <v>41351</v>
      </c>
      <c r="P30" s="2">
        <v>41358</v>
      </c>
      <c r="Q30" s="2">
        <v>41365</v>
      </c>
      <c r="R30" s="2">
        <v>41372</v>
      </c>
      <c r="S30" s="2">
        <v>41379</v>
      </c>
      <c r="T30" s="85">
        <v>41386</v>
      </c>
      <c r="U30" s="201">
        <v>41393</v>
      </c>
      <c r="V30" s="201">
        <v>41400</v>
      </c>
      <c r="W30" s="201">
        <v>41407</v>
      </c>
      <c r="X30" s="201">
        <v>41414</v>
      </c>
      <c r="Z30" s="3" t="s">
        <v>71</v>
      </c>
      <c r="AA30" s="3" t="s">
        <v>71</v>
      </c>
      <c r="AC30" s="34"/>
    </row>
    <row r="31" spans="1:29">
      <c r="A31" s="4"/>
      <c r="B31" s="4"/>
      <c r="C31" s="74" t="s">
        <v>123</v>
      </c>
      <c r="D31" s="3" t="s">
        <v>25</v>
      </c>
      <c r="E31" s="3" t="s">
        <v>26</v>
      </c>
      <c r="F31" s="3" t="s">
        <v>27</v>
      </c>
      <c r="G31" s="74" t="s">
        <v>28</v>
      </c>
      <c r="H31" s="74" t="s">
        <v>29</v>
      </c>
      <c r="I31" s="74" t="s">
        <v>30</v>
      </c>
      <c r="J31" s="74" t="s">
        <v>31</v>
      </c>
      <c r="K31" s="74" t="s">
        <v>32</v>
      </c>
      <c r="L31" s="74" t="s">
        <v>33</v>
      </c>
      <c r="M31" s="74" t="s">
        <v>34</v>
      </c>
      <c r="N31" s="74" t="s">
        <v>35</v>
      </c>
      <c r="O31" s="74" t="s">
        <v>36</v>
      </c>
      <c r="P31" s="74" t="s">
        <v>37</v>
      </c>
      <c r="Q31" s="74" t="s">
        <v>38</v>
      </c>
      <c r="R31" s="74" t="s">
        <v>39</v>
      </c>
      <c r="S31" s="74" t="s">
        <v>40</v>
      </c>
      <c r="T31" s="237" t="s">
        <v>41</v>
      </c>
      <c r="U31" s="74" t="s">
        <v>42</v>
      </c>
      <c r="V31" s="74" t="s">
        <v>43</v>
      </c>
      <c r="W31" s="74" t="s">
        <v>44</v>
      </c>
      <c r="X31" s="74" t="s">
        <v>45</v>
      </c>
      <c r="Z31" s="5" t="s">
        <v>124</v>
      </c>
      <c r="AA31" s="5" t="s">
        <v>125</v>
      </c>
      <c r="AC31" s="34"/>
    </row>
    <row r="32" spans="1:29">
      <c r="A32" s="6" t="s">
        <v>209</v>
      </c>
      <c r="B32" s="7">
        <v>5.86</v>
      </c>
      <c r="C32" s="62">
        <v>566.62750000000005</v>
      </c>
      <c r="D32" s="8">
        <v>566.60699999999997</v>
      </c>
      <c r="E32" s="8">
        <v>566.50990000000002</v>
      </c>
      <c r="F32" s="77">
        <v>566.48429999999996</v>
      </c>
      <c r="G32" s="62">
        <v>561.52470000000005</v>
      </c>
      <c r="H32" s="62">
        <v>561.52470000000005</v>
      </c>
      <c r="I32" s="62">
        <v>561.54510000000005</v>
      </c>
      <c r="J32" s="62">
        <v>561.5145</v>
      </c>
      <c r="K32" s="62">
        <v>561.5145</v>
      </c>
      <c r="L32" s="62">
        <v>561.06449999999995</v>
      </c>
      <c r="M32" s="62">
        <v>561.5145</v>
      </c>
      <c r="N32" s="62">
        <v>560.37940000000003</v>
      </c>
      <c r="O32" s="62">
        <v>558.28309999999999</v>
      </c>
      <c r="P32" s="62">
        <v>553.8143</v>
      </c>
      <c r="Q32" s="79">
        <v>551.92250000000001</v>
      </c>
      <c r="R32" s="62">
        <v>549.81590000000006</v>
      </c>
      <c r="S32" s="62">
        <v>547.80139999999994</v>
      </c>
      <c r="T32" s="79">
        <v>548.05709999999999</v>
      </c>
      <c r="U32" s="62">
        <v>574.97190000000001</v>
      </c>
      <c r="V32" s="62">
        <v>546.64080000000001</v>
      </c>
      <c r="W32" s="62">
        <v>546.04250000000002</v>
      </c>
      <c r="X32" s="62">
        <v>546.04250000000002</v>
      </c>
      <c r="Z32" s="20">
        <f t="shared" ref="Z32:Z35" si="8">+(X32/W32)-1</f>
        <v>0</v>
      </c>
      <c r="AA32" s="20">
        <f>(+X32/'2012'!X32)-1</f>
        <v>-3.0590478902515095E-2</v>
      </c>
      <c r="AC32" s="34"/>
    </row>
    <row r="33" spans="1:29">
      <c r="A33" s="6" t="s">
        <v>20</v>
      </c>
      <c r="B33" s="7">
        <v>33.75</v>
      </c>
      <c r="C33" s="62">
        <v>522.91600000000005</v>
      </c>
      <c r="D33" s="8">
        <v>526.31799999999998</v>
      </c>
      <c r="E33" s="8">
        <v>526.31799999999998</v>
      </c>
      <c r="F33" s="77">
        <v>487.05599999999998</v>
      </c>
      <c r="G33" s="62">
        <v>479.10599999999999</v>
      </c>
      <c r="H33" s="62">
        <v>452.77</v>
      </c>
      <c r="I33" s="62">
        <v>462.44</v>
      </c>
      <c r="J33" s="62">
        <v>459.678</v>
      </c>
      <c r="K33" s="62">
        <v>450.61799999999999</v>
      </c>
      <c r="L33" s="62">
        <v>444.15</v>
      </c>
      <c r="M33" s="62">
        <v>440.87400000000002</v>
      </c>
      <c r="N33" s="62">
        <v>442.33800000000002</v>
      </c>
      <c r="O33" s="62">
        <v>443.08199999999999</v>
      </c>
      <c r="P33" s="62">
        <v>445.83</v>
      </c>
      <c r="Q33" s="79">
        <v>452.24400000000003</v>
      </c>
      <c r="R33" s="62">
        <v>471.512</v>
      </c>
      <c r="S33" s="62">
        <v>480.27</v>
      </c>
      <c r="T33" s="79">
        <v>515.11599999999999</v>
      </c>
      <c r="U33" s="62">
        <v>536.68600000000004</v>
      </c>
      <c r="V33" s="62">
        <v>515.21199999999999</v>
      </c>
      <c r="W33" s="62">
        <v>495.762</v>
      </c>
      <c r="X33" s="62">
        <v>484.464</v>
      </c>
      <c r="Z33" s="20">
        <f t="shared" si="8"/>
        <v>-2.2789160928025964E-2</v>
      </c>
      <c r="AA33" s="20">
        <f>(+X33/'2012'!X33)-1</f>
        <v>-4.0976791695370274E-2</v>
      </c>
      <c r="AC33" s="34"/>
    </row>
    <row r="34" spans="1:29">
      <c r="A34" s="6" t="s">
        <v>13</v>
      </c>
      <c r="B34" s="7">
        <v>39.549999999999997</v>
      </c>
      <c r="C34" s="62">
        <v>697.73</v>
      </c>
      <c r="D34" s="8">
        <v>775.45</v>
      </c>
      <c r="E34" s="8">
        <v>808.13</v>
      </c>
      <c r="F34" s="77">
        <v>671.39</v>
      </c>
      <c r="G34" s="62">
        <v>634.29999999999995</v>
      </c>
      <c r="H34" s="62">
        <v>615.1</v>
      </c>
      <c r="I34" s="62">
        <v>619.32000000000005</v>
      </c>
      <c r="J34" s="62">
        <v>615.19000000000005</v>
      </c>
      <c r="K34" s="62">
        <v>614.09</v>
      </c>
      <c r="L34" s="62">
        <v>609.72</v>
      </c>
      <c r="M34" s="62">
        <v>629.9</v>
      </c>
      <c r="N34" s="62">
        <v>599.54</v>
      </c>
      <c r="O34" s="62">
        <v>568.16999999999996</v>
      </c>
      <c r="P34" s="62">
        <v>627.86</v>
      </c>
      <c r="Q34" s="79">
        <v>621.57000000000005</v>
      </c>
      <c r="R34" s="62">
        <v>609.09</v>
      </c>
      <c r="S34" s="62">
        <v>614.59</v>
      </c>
      <c r="T34" s="79">
        <v>600.32000000000005</v>
      </c>
      <c r="U34" s="62">
        <v>621.87</v>
      </c>
      <c r="V34" s="62">
        <v>618.65</v>
      </c>
      <c r="W34" s="62">
        <v>639.72</v>
      </c>
      <c r="X34" s="62">
        <v>652.75</v>
      </c>
      <c r="Z34" s="20">
        <f t="shared" si="8"/>
        <v>2.0368286125179713E-2</v>
      </c>
      <c r="AA34" s="20">
        <f>(+X34/'2012'!X34)-1</f>
        <v>8.4086228658739159E-2</v>
      </c>
      <c r="AB34" t="s">
        <v>13</v>
      </c>
      <c r="AC34" s="34"/>
    </row>
    <row r="35" spans="1:29">
      <c r="A35" s="6" t="s">
        <v>21</v>
      </c>
      <c r="B35" s="7">
        <v>12.51</v>
      </c>
      <c r="C35" s="62">
        <v>611.54999999999995</v>
      </c>
      <c r="D35" s="8">
        <v>612.16999999999996</v>
      </c>
      <c r="E35" s="8">
        <v>612.16999999999996</v>
      </c>
      <c r="F35" s="77">
        <v>611.54999999999995</v>
      </c>
      <c r="G35" s="62">
        <v>611.54999999999995</v>
      </c>
      <c r="H35" s="62">
        <v>612.79999999999995</v>
      </c>
      <c r="I35" s="62">
        <v>612.79999999999995</v>
      </c>
      <c r="J35" s="62">
        <v>611.27</v>
      </c>
      <c r="K35" s="62">
        <v>611.27</v>
      </c>
      <c r="L35" s="62">
        <v>610.73</v>
      </c>
      <c r="M35" s="62">
        <v>610.73</v>
      </c>
      <c r="N35" s="62">
        <v>586.20000000000005</v>
      </c>
      <c r="O35" s="62">
        <v>694.23</v>
      </c>
      <c r="P35" s="62">
        <v>704.25</v>
      </c>
      <c r="Q35" s="79">
        <v>657.12</v>
      </c>
      <c r="R35" s="62">
        <v>579.09</v>
      </c>
      <c r="S35" s="62">
        <v>565.44000000000005</v>
      </c>
      <c r="T35" s="79">
        <v>560.41</v>
      </c>
      <c r="U35" s="62">
        <v>557.38</v>
      </c>
      <c r="V35" s="62">
        <v>564.34</v>
      </c>
      <c r="W35" s="62">
        <v>596.15</v>
      </c>
      <c r="X35" s="62">
        <v>590.94000000000005</v>
      </c>
      <c r="Z35" s="20">
        <f t="shared" si="8"/>
        <v>-8.7394112220077202E-3</v>
      </c>
      <c r="AA35" s="20">
        <f>(+X35/'2012'!X35)-1</f>
        <v>-2.178447276940898E-2</v>
      </c>
      <c r="AB35" t="s">
        <v>21</v>
      </c>
      <c r="AC35" s="34"/>
    </row>
    <row r="36" spans="1:29">
      <c r="A36" s="6" t="s">
        <v>22</v>
      </c>
      <c r="B36" s="7"/>
      <c r="C36" s="62"/>
      <c r="D36" s="8"/>
      <c r="E36" s="8"/>
      <c r="F36" s="77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79"/>
      <c r="R36" s="62"/>
      <c r="S36" s="62"/>
      <c r="T36" s="79"/>
      <c r="U36" s="62"/>
      <c r="V36" s="62"/>
      <c r="W36" s="62"/>
      <c r="X36" s="62"/>
      <c r="Z36" s="20"/>
      <c r="AA36" s="20"/>
      <c r="AB36" t="s">
        <v>22</v>
      </c>
      <c r="AC36" s="34"/>
    </row>
    <row r="37" spans="1:29">
      <c r="A37" s="6" t="s">
        <v>23</v>
      </c>
      <c r="B37" s="7">
        <v>0.38</v>
      </c>
      <c r="C37" s="62">
        <v>674.29949999999997</v>
      </c>
      <c r="D37" s="8">
        <v>649.26369999999997</v>
      </c>
      <c r="E37" s="8">
        <v>645.04169999999999</v>
      </c>
      <c r="F37" s="77">
        <v>585.04089999999997</v>
      </c>
      <c r="G37" s="62">
        <v>531.45910000000003</v>
      </c>
      <c r="H37" s="62">
        <v>533.29160000000002</v>
      </c>
      <c r="I37" s="62">
        <v>517.60749999999996</v>
      </c>
      <c r="J37" s="62">
        <v>528.81219999999996</v>
      </c>
      <c r="K37" s="62">
        <v>528.75729999999999</v>
      </c>
      <c r="L37" s="62">
        <v>535.25739999999996</v>
      </c>
      <c r="M37" s="62">
        <v>538.23670000000004</v>
      </c>
      <c r="N37" s="62">
        <v>568.29859999999996</v>
      </c>
      <c r="O37" s="62">
        <v>577.81500000000005</v>
      </c>
      <c r="P37" s="62">
        <v>596.60320000000002</v>
      </c>
      <c r="Q37" s="79">
        <v>595.9325</v>
      </c>
      <c r="R37" s="62">
        <v>579.96230000000003</v>
      </c>
      <c r="S37" s="62">
        <v>580.29219999999998</v>
      </c>
      <c r="T37" s="79">
        <v>523.00080000000003</v>
      </c>
      <c r="U37" s="62">
        <v>522.399</v>
      </c>
      <c r="V37" s="62">
        <v>526.72630000000004</v>
      </c>
      <c r="W37" s="62">
        <v>522.86519999999996</v>
      </c>
      <c r="X37" s="62">
        <v>519.13779999999997</v>
      </c>
      <c r="Z37" s="20">
        <f>+(X37/W37)-1</f>
        <v>-7.1287972502281916E-3</v>
      </c>
      <c r="AA37" s="20">
        <f>(+X37/'2012'!X37)-1</f>
        <v>-5.5024307097104486E-2</v>
      </c>
      <c r="AB37" t="s">
        <v>23</v>
      </c>
      <c r="AC37" s="34"/>
    </row>
    <row r="38" spans="1:29">
      <c r="A38" s="6" t="s">
        <v>24</v>
      </c>
      <c r="B38" s="7">
        <v>7</v>
      </c>
      <c r="C38" s="62">
        <v>495</v>
      </c>
      <c r="D38" s="8">
        <v>495</v>
      </c>
      <c r="E38" s="8">
        <v>470</v>
      </c>
      <c r="F38" s="77">
        <v>446</v>
      </c>
      <c r="G38" s="62">
        <v>426</v>
      </c>
      <c r="H38" s="62">
        <v>426</v>
      </c>
      <c r="I38" s="62">
        <v>436</v>
      </c>
      <c r="J38" s="62">
        <v>436</v>
      </c>
      <c r="K38" s="62">
        <v>412</v>
      </c>
      <c r="L38" s="62">
        <v>414</v>
      </c>
      <c r="M38" s="62">
        <v>414</v>
      </c>
      <c r="N38" s="62">
        <v>414</v>
      </c>
      <c r="O38" s="62">
        <v>426</v>
      </c>
      <c r="P38" s="62">
        <v>431</v>
      </c>
      <c r="Q38" s="79">
        <v>439</v>
      </c>
      <c r="R38" s="62">
        <v>427</v>
      </c>
      <c r="S38" s="62">
        <v>427</v>
      </c>
      <c r="T38" s="79">
        <v>427</v>
      </c>
      <c r="U38" s="62">
        <v>427</v>
      </c>
      <c r="V38" s="62">
        <v>397</v>
      </c>
      <c r="W38" s="62">
        <v>397</v>
      </c>
      <c r="X38" s="62">
        <v>397</v>
      </c>
      <c r="Z38" s="20">
        <f>+(X38/W38)-1</f>
        <v>0</v>
      </c>
      <c r="AA38" s="20">
        <f>(+X38/'2012'!X38)-1</f>
        <v>-5.9241706161137442E-2</v>
      </c>
      <c r="AB38" t="s">
        <v>24</v>
      </c>
      <c r="AC38" s="34"/>
    </row>
    <row r="39" spans="1:29">
      <c r="A39" s="6" t="s">
        <v>7</v>
      </c>
      <c r="B39" s="7">
        <v>0.59</v>
      </c>
      <c r="C39" s="62">
        <v>400</v>
      </c>
      <c r="D39" s="8">
        <v>398.52</v>
      </c>
      <c r="E39" s="8">
        <v>403.63</v>
      </c>
      <c r="F39" s="77">
        <v>396.88</v>
      </c>
      <c r="G39" s="62">
        <v>407.78</v>
      </c>
      <c r="H39" s="62">
        <v>413.6</v>
      </c>
      <c r="I39" s="62">
        <v>414.97</v>
      </c>
      <c r="J39" s="62">
        <v>406.13</v>
      </c>
      <c r="K39" s="62">
        <v>415.76</v>
      </c>
      <c r="L39" s="62">
        <v>400</v>
      </c>
      <c r="M39" s="62">
        <v>414.31</v>
      </c>
      <c r="N39" s="62">
        <v>407.19</v>
      </c>
      <c r="O39" s="62">
        <v>406.35</v>
      </c>
      <c r="P39" s="62">
        <v>411.39</v>
      </c>
      <c r="Q39" s="79">
        <v>418.74</v>
      </c>
      <c r="R39" s="62">
        <v>415.2</v>
      </c>
      <c r="S39" s="62">
        <v>391.23</v>
      </c>
      <c r="T39" s="79">
        <v>452.94</v>
      </c>
      <c r="U39" s="62">
        <v>391.05</v>
      </c>
      <c r="V39" s="62">
        <v>418.98</v>
      </c>
      <c r="W39" s="62">
        <v>401.97</v>
      </c>
      <c r="X39" s="62">
        <v>427.12</v>
      </c>
      <c r="Z39" s="20">
        <f>+(X39/W39)-1</f>
        <v>6.2566858223250366E-2</v>
      </c>
      <c r="AA39" s="20">
        <f>(+X39/'2012'!X39)-1</f>
        <v>5.6939942094974105E-2</v>
      </c>
      <c r="AB39" t="s">
        <v>7</v>
      </c>
      <c r="AC39" s="34"/>
    </row>
    <row r="40" spans="1:29">
      <c r="A40" s="6" t="s">
        <v>8</v>
      </c>
      <c r="B40" s="7">
        <v>0.36</v>
      </c>
      <c r="C40" s="62">
        <v>680.47</v>
      </c>
      <c r="D40" s="62">
        <v>680.47</v>
      </c>
      <c r="E40" s="8">
        <v>680.47</v>
      </c>
      <c r="F40" s="77">
        <v>680.47</v>
      </c>
      <c r="G40" s="62">
        <v>680.47</v>
      </c>
      <c r="H40" s="62">
        <v>680.47</v>
      </c>
      <c r="I40" s="62">
        <v>680.47</v>
      </c>
      <c r="J40" s="62">
        <v>692.58</v>
      </c>
      <c r="K40" s="62">
        <v>392.58</v>
      </c>
      <c r="L40" s="62">
        <v>392.73</v>
      </c>
      <c r="M40" s="62">
        <v>392.73</v>
      </c>
      <c r="N40" s="62">
        <v>489.32</v>
      </c>
      <c r="O40" s="62">
        <v>474.14</v>
      </c>
      <c r="P40" s="62">
        <v>508.62</v>
      </c>
      <c r="Q40" s="79">
        <v>461.81</v>
      </c>
      <c r="R40" s="62">
        <v>461.81</v>
      </c>
      <c r="S40" s="62">
        <v>437.61</v>
      </c>
      <c r="T40" s="79">
        <v>437.61</v>
      </c>
      <c r="U40" s="62">
        <v>437.61</v>
      </c>
      <c r="V40" s="62">
        <v>437.61</v>
      </c>
      <c r="W40" s="62">
        <v>437.61</v>
      </c>
      <c r="X40" s="62">
        <v>437.61</v>
      </c>
      <c r="Z40" s="20">
        <f>+(X40/W40)-1</f>
        <v>0</v>
      </c>
      <c r="AA40" s="20">
        <f>(+X40/'2012'!X40)-1</f>
        <v>-9.1888190250887125E-2</v>
      </c>
      <c r="AB40" t="s">
        <v>8</v>
      </c>
      <c r="AC40" s="34"/>
    </row>
    <row r="41" spans="1:29">
      <c r="A41" s="16" t="s">
        <v>3</v>
      </c>
      <c r="B41" s="25">
        <v>100</v>
      </c>
      <c r="C41" s="202">
        <v>602.94939999999997</v>
      </c>
      <c r="D41" s="163">
        <v>636.02660000000003</v>
      </c>
      <c r="E41" s="163">
        <v>647.21</v>
      </c>
      <c r="F41" s="163">
        <v>577.85149999999999</v>
      </c>
      <c r="G41" s="202">
        <v>558.66930000000002</v>
      </c>
      <c r="H41" s="202">
        <v>542.38499999999999</v>
      </c>
      <c r="I41" s="202">
        <v>547.96730000000002</v>
      </c>
      <c r="J41" s="202">
        <v>545.24249999999995</v>
      </c>
      <c r="K41" s="202">
        <v>539.04629999999997</v>
      </c>
      <c r="L41" s="202">
        <v>535.11339999999996</v>
      </c>
      <c r="M41" s="202">
        <v>542.11109999999996</v>
      </c>
      <c r="N41" s="202">
        <v>527.88250000000005</v>
      </c>
      <c r="O41" s="202">
        <v>529.93499999999995</v>
      </c>
      <c r="P41" s="202">
        <v>556.03679999999997</v>
      </c>
      <c r="Q41" s="202">
        <v>550.13930000000005</v>
      </c>
      <c r="R41" s="202">
        <v>540.89980000000003</v>
      </c>
      <c r="S41" s="202">
        <v>543.97789999999998</v>
      </c>
      <c r="T41" s="238">
        <v>549.6268</v>
      </c>
      <c r="U41" s="202">
        <v>566.2604</v>
      </c>
      <c r="V41" s="202">
        <v>555.03110000000004</v>
      </c>
      <c r="W41" s="202">
        <v>560.62929999999994</v>
      </c>
      <c r="X41" s="202">
        <v>561.452</v>
      </c>
      <c r="Z41" s="403">
        <f>+(X41/W41)-1</f>
        <v>1.4674580868321296E-3</v>
      </c>
      <c r="AA41" s="403">
        <f>(+X41/'2012'!X41)-1</f>
        <v>1.1165008502436402E-2</v>
      </c>
      <c r="AB41" t="s">
        <v>3</v>
      </c>
      <c r="AC41" s="34"/>
    </row>
    <row r="42" spans="1:29">
      <c r="A42" s="26" t="s">
        <v>222</v>
      </c>
      <c r="B42" s="27"/>
      <c r="C42" s="165">
        <v>-6.5744997636276059E-2</v>
      </c>
      <c r="D42" s="165">
        <f>+(D41/'2012'!D41)-1</f>
        <v>3.2984423023412202E-3</v>
      </c>
      <c r="E42" s="165">
        <f>+(E41/'2012'!E41)-1</f>
        <v>6.0102909636140733E-2</v>
      </c>
      <c r="F42" s="165">
        <f>+(F41/'2012'!F41)-1</f>
        <v>-1.8423890296138667E-2</v>
      </c>
      <c r="G42" s="165">
        <f>+(G41/'2012'!G41)-1</f>
        <v>-3.1181473826155659E-2</v>
      </c>
      <c r="H42" s="165">
        <f>+(H41/'2012'!H41)-1</f>
        <v>-5.9982537098267508E-2</v>
      </c>
      <c r="I42" s="165">
        <f>+(I41/'2012'!I41)-1</f>
        <v>-6.3744520955433925E-2</v>
      </c>
      <c r="J42" s="165">
        <f>+(J41/'2012'!J41)-1</f>
        <v>-6.7903700691171243E-2</v>
      </c>
      <c r="K42" s="165">
        <f>+(K41/'2012'!K41)-1</f>
        <v>-7.7138594686692374E-2</v>
      </c>
      <c r="L42" s="165">
        <f>+(L41/'2012'!L41)-1</f>
        <v>-8.3748527031224596E-2</v>
      </c>
      <c r="M42" s="165">
        <f>+(M41/'2012'!M41)-1</f>
        <v>-7.5867492237684631E-2</v>
      </c>
      <c r="N42" s="165">
        <f>+(N41/'2012'!N41)-1</f>
        <v>-9.9407609277006204E-2</v>
      </c>
      <c r="O42" s="165">
        <f>+(O41/'2012'!O41)-1</f>
        <v>-8.8921351718290298E-2</v>
      </c>
      <c r="P42" s="165">
        <f>+(P41/'2012'!P41)-1</f>
        <v>-4.2140942043715435E-2</v>
      </c>
      <c r="Q42" s="165">
        <f>+(Q41/'2012'!Q41)-1</f>
        <v>-8.5811886787028668E-2</v>
      </c>
      <c r="R42" s="165">
        <f>+(R41/'2012'!R41)-1</f>
        <v>-9.6633979134224557E-2</v>
      </c>
      <c r="S42" s="165">
        <f>+(S41/'2012'!S41)-1</f>
        <v>-8.0172792502562595E-2</v>
      </c>
      <c r="T42" s="165">
        <f>+(T41/'2012'!T41)-1</f>
        <v>-7.5186871793767263E-2</v>
      </c>
      <c r="U42" s="165">
        <f>+(U41/'2012'!U41)-1</f>
        <v>-4.9614498831697773E-2</v>
      </c>
      <c r="V42" s="165">
        <f>+(V41/'2012'!V41)-1</f>
        <v>-4.2634363912753104E-2</v>
      </c>
      <c r="W42" s="165">
        <f>+(W41/'2012'!W41)-1</f>
        <v>7.9654957965575868E-3</v>
      </c>
      <c r="X42" s="165">
        <f>+(X41/'2012'!X41)-1</f>
        <v>1.1165008502436402E-2</v>
      </c>
      <c r="AC42" s="34"/>
    </row>
    <row r="43" spans="1:29">
      <c r="A43" s="408" t="s">
        <v>67</v>
      </c>
      <c r="B43" s="409"/>
      <c r="C43" s="409"/>
      <c r="D43" s="409"/>
      <c r="E43" s="307"/>
      <c r="F43" s="307"/>
      <c r="G43" s="307"/>
      <c r="H43" s="319"/>
      <c r="AC43" s="34"/>
    </row>
    <row r="44" spans="1:29">
      <c r="B44" s="40"/>
      <c r="C44" s="40"/>
    </row>
    <row r="46" spans="1:29">
      <c r="A46" t="s">
        <v>153</v>
      </c>
      <c r="C46" s="36">
        <f t="shared" ref="C46:X46" si="9">+C25</f>
        <v>453.4246</v>
      </c>
      <c r="D46" s="36">
        <f t="shared" si="9"/>
        <v>445.24187814000004</v>
      </c>
      <c r="E46" s="36">
        <f t="shared" si="9"/>
        <v>437.79851387999997</v>
      </c>
      <c r="F46" s="36">
        <f t="shared" si="9"/>
        <v>426.58709961</v>
      </c>
      <c r="G46" s="36">
        <f t="shared" si="9"/>
        <v>428.15721286000002</v>
      </c>
      <c r="H46" s="36">
        <f t="shared" si="9"/>
        <v>419.55182870000004</v>
      </c>
      <c r="I46" s="36">
        <f t="shared" si="9"/>
        <v>428.55780142000003</v>
      </c>
      <c r="J46" s="36">
        <f t="shared" si="9"/>
        <v>431.62529814000004</v>
      </c>
      <c r="K46" s="36">
        <f t="shared" si="9"/>
        <v>434.45061171999993</v>
      </c>
      <c r="L46" s="36">
        <f t="shared" si="9"/>
        <v>439.34204044000001</v>
      </c>
      <c r="M46" s="36">
        <f t="shared" si="9"/>
        <v>461.13456214000001</v>
      </c>
      <c r="N46" s="36">
        <f t="shared" si="9"/>
        <v>482.16622633007779</v>
      </c>
      <c r="O46" s="36">
        <f t="shared" si="9"/>
        <v>507.00261644255517</v>
      </c>
      <c r="P46" s="36">
        <f t="shared" si="9"/>
        <v>510.02051001444511</v>
      </c>
      <c r="Q46" s="36">
        <f t="shared" si="9"/>
        <v>513.50945069047577</v>
      </c>
      <c r="R46" s="36">
        <f t="shared" si="9"/>
        <v>523.58208494473456</v>
      </c>
      <c r="S46" s="36">
        <f t="shared" si="9"/>
        <v>516.55992155915885</v>
      </c>
      <c r="T46" s="36">
        <f t="shared" si="9"/>
        <v>519.25870148816887</v>
      </c>
      <c r="U46" s="36">
        <f t="shared" si="9"/>
        <v>529.56008413000006</v>
      </c>
      <c r="V46" s="36">
        <f t="shared" si="9"/>
        <v>535.86338658999989</v>
      </c>
      <c r="W46" s="36">
        <f t="shared" si="9"/>
        <v>543.93646467146141</v>
      </c>
      <c r="X46" s="36">
        <f t="shared" si="9"/>
        <v>562.41238872014492</v>
      </c>
    </row>
    <row r="47" spans="1:29">
      <c r="A47" t="s">
        <v>191</v>
      </c>
      <c r="C47" s="36">
        <f t="shared" ref="C47:X47" si="10">MAX(C9:C24)</f>
        <v>627</v>
      </c>
      <c r="D47" s="36">
        <f t="shared" si="10"/>
        <v>623</v>
      </c>
      <c r="E47" s="36">
        <f t="shared" si="10"/>
        <v>623</v>
      </c>
      <c r="F47" s="36">
        <f t="shared" si="10"/>
        <v>598</v>
      </c>
      <c r="G47" s="36">
        <f t="shared" si="10"/>
        <v>582</v>
      </c>
      <c r="H47" s="36">
        <f t="shared" si="10"/>
        <v>577</v>
      </c>
      <c r="I47" s="36">
        <f t="shared" si="10"/>
        <v>568</v>
      </c>
      <c r="J47" s="36">
        <f t="shared" si="10"/>
        <v>552</v>
      </c>
      <c r="K47" s="36">
        <f t="shared" si="10"/>
        <v>548</v>
      </c>
      <c r="L47" s="36">
        <f t="shared" si="10"/>
        <v>547</v>
      </c>
      <c r="M47" s="36">
        <f t="shared" si="10"/>
        <v>559</v>
      </c>
      <c r="N47" s="36">
        <f t="shared" si="10"/>
        <v>567</v>
      </c>
      <c r="O47" s="36">
        <f t="shared" si="10"/>
        <v>589</v>
      </c>
      <c r="P47" s="36">
        <f t="shared" si="10"/>
        <v>611</v>
      </c>
      <c r="Q47" s="36">
        <f t="shared" si="10"/>
        <v>614</v>
      </c>
      <c r="R47" s="36">
        <f t="shared" si="10"/>
        <v>620</v>
      </c>
      <c r="S47" s="36">
        <f t="shared" si="10"/>
        <v>624</v>
      </c>
      <c r="T47" s="36">
        <f t="shared" si="10"/>
        <v>623</v>
      </c>
      <c r="U47" s="36">
        <f t="shared" si="10"/>
        <v>623</v>
      </c>
      <c r="V47" s="36">
        <f t="shared" si="10"/>
        <v>621</v>
      </c>
      <c r="W47" s="36">
        <f t="shared" si="10"/>
        <v>619</v>
      </c>
      <c r="X47" s="36">
        <f t="shared" si="10"/>
        <v>625.09640000000002</v>
      </c>
    </row>
    <row r="48" spans="1:29">
      <c r="A48" t="s">
        <v>151</v>
      </c>
      <c r="C48" s="36">
        <f t="shared" ref="C48:X48" si="11">MIN(C9:C24)</f>
        <v>210.61</v>
      </c>
      <c r="D48" s="36">
        <f t="shared" si="11"/>
        <v>233.8648</v>
      </c>
      <c r="E48" s="36">
        <f t="shared" si="11"/>
        <v>234.06200000000001</v>
      </c>
      <c r="F48" s="36">
        <f t="shared" si="11"/>
        <v>224.4</v>
      </c>
      <c r="G48" s="36">
        <f t="shared" si="11"/>
        <v>183.73</v>
      </c>
      <c r="H48" s="36">
        <f t="shared" si="11"/>
        <v>204</v>
      </c>
      <c r="I48" s="36">
        <f t="shared" si="11"/>
        <v>204</v>
      </c>
      <c r="J48" s="36">
        <f t="shared" si="11"/>
        <v>204</v>
      </c>
      <c r="K48" s="36">
        <f t="shared" si="11"/>
        <v>252.21729999999999</v>
      </c>
      <c r="L48" s="36">
        <f t="shared" si="11"/>
        <v>163.19999999999999</v>
      </c>
      <c r="M48" s="36">
        <f t="shared" si="11"/>
        <v>230.48419999999999</v>
      </c>
      <c r="N48" s="36">
        <f t="shared" si="11"/>
        <v>235.47970000000001</v>
      </c>
      <c r="O48" s="36">
        <f t="shared" si="11"/>
        <v>246.82329999999999</v>
      </c>
      <c r="P48" s="36">
        <f t="shared" si="11"/>
        <v>237.62029999999999</v>
      </c>
      <c r="Q48" s="36">
        <f t="shared" si="11"/>
        <v>229.81970000000001</v>
      </c>
      <c r="R48" s="36">
        <f t="shared" si="11"/>
        <v>244.57</v>
      </c>
      <c r="S48" s="36">
        <f t="shared" si="11"/>
        <v>253.93289999999999</v>
      </c>
      <c r="T48" s="36">
        <f t="shared" si="11"/>
        <v>255.37209999999999</v>
      </c>
      <c r="U48" s="36">
        <f t="shared" si="11"/>
        <v>266.41140000000001</v>
      </c>
      <c r="V48" s="36">
        <f t="shared" si="11"/>
        <v>241.97980000000001</v>
      </c>
      <c r="W48" s="36">
        <f t="shared" si="11"/>
        <v>233.57259999999999</v>
      </c>
      <c r="X48" s="36">
        <f t="shared" si="11"/>
        <v>251.66630000000001</v>
      </c>
    </row>
    <row r="49" spans="1:24"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1" spans="1:24">
      <c r="A51" t="s">
        <v>160</v>
      </c>
      <c r="C51" s="36">
        <f t="shared" ref="C51:D51" si="12">+C41</f>
        <v>602.94939999999997</v>
      </c>
      <c r="D51" s="36">
        <f t="shared" si="12"/>
        <v>636.02660000000003</v>
      </c>
      <c r="E51" s="36">
        <f t="shared" ref="E51:F51" si="13">+E41</f>
        <v>647.21</v>
      </c>
      <c r="F51" s="36">
        <f t="shared" si="13"/>
        <v>577.85149999999999</v>
      </c>
      <c r="G51" s="36">
        <f t="shared" ref="G51:H51" si="14">+G41</f>
        <v>558.66930000000002</v>
      </c>
      <c r="H51" s="36">
        <f t="shared" si="14"/>
        <v>542.38499999999999</v>
      </c>
      <c r="I51" s="36">
        <f t="shared" ref="I51:J51" si="15">+I41</f>
        <v>547.96730000000002</v>
      </c>
      <c r="J51" s="36">
        <f t="shared" si="15"/>
        <v>545.24249999999995</v>
      </c>
      <c r="K51" s="36">
        <f t="shared" ref="K51:L51" si="16">+K41</f>
        <v>539.04629999999997</v>
      </c>
      <c r="L51" s="36">
        <f t="shared" si="16"/>
        <v>535.11339999999996</v>
      </c>
      <c r="M51" s="36">
        <f t="shared" ref="M51:N51" si="17">+M41</f>
        <v>542.11109999999996</v>
      </c>
      <c r="N51" s="36">
        <f t="shared" si="17"/>
        <v>527.88250000000005</v>
      </c>
      <c r="O51" s="36">
        <f t="shared" ref="O51:P51" si="18">+O41</f>
        <v>529.93499999999995</v>
      </c>
      <c r="P51" s="36">
        <f t="shared" si="18"/>
        <v>556.03679999999997</v>
      </c>
      <c r="Q51" s="36">
        <f t="shared" ref="Q51:R51" si="19">+Q41</f>
        <v>550.13930000000005</v>
      </c>
      <c r="R51" s="36">
        <f t="shared" si="19"/>
        <v>540.89980000000003</v>
      </c>
      <c r="S51" s="36">
        <f t="shared" ref="S51:T51" si="20">+S41</f>
        <v>543.97789999999998</v>
      </c>
      <c r="T51" s="36">
        <f t="shared" si="20"/>
        <v>549.6268</v>
      </c>
      <c r="U51" s="36">
        <f t="shared" ref="U51:V51" si="21">+U41</f>
        <v>566.2604</v>
      </c>
      <c r="V51" s="36">
        <f t="shared" si="21"/>
        <v>555.03110000000004</v>
      </c>
      <c r="W51" s="36">
        <f t="shared" ref="W51:X51" si="22">+W41</f>
        <v>560.62929999999994</v>
      </c>
      <c r="X51" s="36">
        <f t="shared" si="22"/>
        <v>561.452</v>
      </c>
    </row>
    <row r="52" spans="1:24">
      <c r="A52" t="s">
        <v>150</v>
      </c>
      <c r="C52" s="36">
        <f t="shared" ref="C52:X52" si="23">MAX(C34:C40)</f>
        <v>697.73</v>
      </c>
      <c r="D52" s="36">
        <f t="shared" si="23"/>
        <v>775.45</v>
      </c>
      <c r="E52" s="36">
        <f t="shared" si="23"/>
        <v>808.13</v>
      </c>
      <c r="F52" s="36">
        <f t="shared" si="23"/>
        <v>680.47</v>
      </c>
      <c r="G52" s="36">
        <f t="shared" si="23"/>
        <v>680.47</v>
      </c>
      <c r="H52" s="36">
        <f t="shared" si="23"/>
        <v>680.47</v>
      </c>
      <c r="I52" s="36">
        <f t="shared" si="23"/>
        <v>680.47</v>
      </c>
      <c r="J52" s="36">
        <f t="shared" si="23"/>
        <v>692.58</v>
      </c>
      <c r="K52" s="36">
        <f t="shared" si="23"/>
        <v>614.09</v>
      </c>
      <c r="L52" s="36">
        <f t="shared" si="23"/>
        <v>610.73</v>
      </c>
      <c r="M52" s="36">
        <f t="shared" si="23"/>
        <v>629.9</v>
      </c>
      <c r="N52" s="36">
        <f t="shared" si="23"/>
        <v>599.54</v>
      </c>
      <c r="O52" s="36">
        <f t="shared" si="23"/>
        <v>694.23</v>
      </c>
      <c r="P52" s="36">
        <f t="shared" si="23"/>
        <v>704.25</v>
      </c>
      <c r="Q52" s="36">
        <f t="shared" si="23"/>
        <v>657.12</v>
      </c>
      <c r="R52" s="36">
        <f t="shared" si="23"/>
        <v>609.09</v>
      </c>
      <c r="S52" s="36">
        <f t="shared" si="23"/>
        <v>614.59</v>
      </c>
      <c r="T52" s="36">
        <f t="shared" si="23"/>
        <v>600.32000000000005</v>
      </c>
      <c r="U52" s="36">
        <f t="shared" si="23"/>
        <v>621.87</v>
      </c>
      <c r="V52" s="36">
        <f t="shared" si="23"/>
        <v>618.65</v>
      </c>
      <c r="W52" s="36">
        <f t="shared" si="23"/>
        <v>639.72</v>
      </c>
      <c r="X52" s="36">
        <f t="shared" si="23"/>
        <v>652.75</v>
      </c>
    </row>
    <row r="53" spans="1:24">
      <c r="A53" t="s">
        <v>192</v>
      </c>
      <c r="C53" s="36">
        <f t="shared" ref="C53:X53" si="24">MIN(C34:C40)</f>
        <v>400</v>
      </c>
      <c r="D53" s="36">
        <f t="shared" si="24"/>
        <v>398.52</v>
      </c>
      <c r="E53" s="36">
        <f t="shared" si="24"/>
        <v>403.63</v>
      </c>
      <c r="F53" s="36">
        <f t="shared" si="24"/>
        <v>396.88</v>
      </c>
      <c r="G53" s="36">
        <f t="shared" si="24"/>
        <v>407.78</v>
      </c>
      <c r="H53" s="36">
        <f t="shared" si="24"/>
        <v>413.6</v>
      </c>
      <c r="I53" s="36">
        <f t="shared" si="24"/>
        <v>414.97</v>
      </c>
      <c r="J53" s="36">
        <f t="shared" si="24"/>
        <v>406.13</v>
      </c>
      <c r="K53" s="36">
        <f t="shared" si="24"/>
        <v>392.58</v>
      </c>
      <c r="L53" s="36">
        <f t="shared" si="24"/>
        <v>392.73</v>
      </c>
      <c r="M53" s="36">
        <f t="shared" si="24"/>
        <v>392.73</v>
      </c>
      <c r="N53" s="36">
        <f t="shared" si="24"/>
        <v>407.19</v>
      </c>
      <c r="O53" s="36">
        <f t="shared" si="24"/>
        <v>406.35</v>
      </c>
      <c r="P53" s="36">
        <f t="shared" si="24"/>
        <v>411.39</v>
      </c>
      <c r="Q53" s="36">
        <f t="shared" si="24"/>
        <v>418.74</v>
      </c>
      <c r="R53" s="36">
        <f t="shared" si="24"/>
        <v>415.2</v>
      </c>
      <c r="S53" s="36">
        <f t="shared" si="24"/>
        <v>391.23</v>
      </c>
      <c r="T53" s="36">
        <f t="shared" si="24"/>
        <v>427</v>
      </c>
      <c r="U53" s="36">
        <f t="shared" si="24"/>
        <v>391.05</v>
      </c>
      <c r="V53" s="36">
        <f t="shared" si="24"/>
        <v>397</v>
      </c>
      <c r="W53" s="36">
        <f t="shared" si="24"/>
        <v>397</v>
      </c>
      <c r="X53" s="36">
        <f t="shared" si="24"/>
        <v>397</v>
      </c>
    </row>
    <row r="54" spans="1:24">
      <c r="A54" t="s">
        <v>160</v>
      </c>
    </row>
    <row r="55" spans="1:24"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</row>
    <row r="56" spans="1:24">
      <c r="A56" t="s">
        <v>193</v>
      </c>
      <c r="C56" s="40">
        <f t="shared" ref="C56:X56" si="25">+C15-C40</f>
        <v>-53.470000000000027</v>
      </c>
      <c r="D56" s="40">
        <f t="shared" si="25"/>
        <v>-57.470000000000027</v>
      </c>
      <c r="E56" s="40">
        <f t="shared" si="25"/>
        <v>-57.470000000000027</v>
      </c>
      <c r="F56" s="40">
        <f t="shared" si="25"/>
        <v>-82.470000000000027</v>
      </c>
      <c r="G56" s="40">
        <f t="shared" si="25"/>
        <v>-98.470000000000027</v>
      </c>
      <c r="H56" s="40">
        <f t="shared" si="25"/>
        <v>-103.47000000000003</v>
      </c>
      <c r="I56" s="40">
        <f t="shared" si="25"/>
        <v>-112.47000000000003</v>
      </c>
      <c r="J56" s="40">
        <f t="shared" si="25"/>
        <v>-140.58000000000004</v>
      </c>
      <c r="K56" s="40">
        <f t="shared" si="25"/>
        <v>155.42000000000002</v>
      </c>
      <c r="L56" s="40">
        <f t="shared" si="25"/>
        <v>154.26999999999998</v>
      </c>
      <c r="M56" s="40">
        <f t="shared" si="25"/>
        <v>166.26999999999998</v>
      </c>
      <c r="N56" s="40">
        <f t="shared" si="25"/>
        <v>77.680000000000007</v>
      </c>
      <c r="O56" s="40">
        <f t="shared" si="25"/>
        <v>114.86000000000001</v>
      </c>
      <c r="P56" s="40">
        <f t="shared" si="25"/>
        <v>102.38</v>
      </c>
      <c r="Q56" s="40">
        <f t="shared" si="25"/>
        <v>152.19</v>
      </c>
      <c r="R56" s="40">
        <f t="shared" si="25"/>
        <v>158.19</v>
      </c>
      <c r="S56" s="40">
        <f t="shared" si="25"/>
        <v>186.39</v>
      </c>
      <c r="T56" s="40">
        <f t="shared" si="25"/>
        <v>185.39</v>
      </c>
      <c r="U56" s="40">
        <f t="shared" si="25"/>
        <v>185.39</v>
      </c>
      <c r="V56" s="40">
        <f t="shared" si="25"/>
        <v>183.39</v>
      </c>
      <c r="W56" s="40">
        <f t="shared" si="25"/>
        <v>181.39</v>
      </c>
      <c r="X56" s="40">
        <f t="shared" si="25"/>
        <v>182.39</v>
      </c>
    </row>
    <row r="62" spans="1:24">
      <c r="B62" s="229">
        <v>2010</v>
      </c>
      <c r="C62" s="229">
        <v>2011</v>
      </c>
      <c r="D62" s="229">
        <v>2012</v>
      </c>
      <c r="E62" s="229">
        <v>2013</v>
      </c>
    </row>
    <row r="63" spans="1:24" ht="21.75" customHeight="1">
      <c r="A63" s="314" t="s">
        <v>211</v>
      </c>
      <c r="B63" s="315"/>
      <c r="C63" s="315"/>
      <c r="D63" s="315"/>
      <c r="E63" s="316"/>
    </row>
    <row r="64" spans="1:24" ht="22.5">
      <c r="A64" s="313" t="s">
        <v>69</v>
      </c>
      <c r="B64" s="313" t="s">
        <v>9</v>
      </c>
      <c r="C64" s="313" t="s">
        <v>9</v>
      </c>
      <c r="D64" s="313" t="s">
        <v>9</v>
      </c>
      <c r="E64" s="313" t="s">
        <v>9</v>
      </c>
    </row>
    <row r="65" spans="1:5">
      <c r="A65" s="6" t="s">
        <v>10</v>
      </c>
      <c r="B65" s="7">
        <v>0.26</v>
      </c>
      <c r="C65" s="7">
        <v>0.53</v>
      </c>
      <c r="D65" s="7">
        <v>0.53</v>
      </c>
      <c r="E65" s="7">
        <v>0.46</v>
      </c>
    </row>
    <row r="66" spans="1:5">
      <c r="A66" s="6" t="s">
        <v>223</v>
      </c>
      <c r="B66" s="7"/>
      <c r="C66" s="7"/>
      <c r="D66" s="7"/>
      <c r="E66" s="7">
        <v>0.26</v>
      </c>
    </row>
    <row r="67" spans="1:5">
      <c r="A67" s="6" t="s">
        <v>11</v>
      </c>
      <c r="B67" s="224">
        <v>5.79</v>
      </c>
      <c r="C67" s="224">
        <v>6.68</v>
      </c>
      <c r="D67" s="224">
        <v>6.67</v>
      </c>
      <c r="E67" s="224">
        <v>6.87</v>
      </c>
    </row>
    <row r="68" spans="1:5">
      <c r="A68" s="6" t="s">
        <v>208</v>
      </c>
      <c r="B68" s="7"/>
      <c r="C68" s="7"/>
      <c r="D68" s="7">
        <v>0.12</v>
      </c>
      <c r="E68" s="7">
        <v>0.1</v>
      </c>
    </row>
    <row r="69" spans="1:5">
      <c r="A69" s="6" t="s">
        <v>12</v>
      </c>
      <c r="B69" s="7">
        <v>9.3800000000000008</v>
      </c>
      <c r="C69" s="7">
        <v>8.43</v>
      </c>
      <c r="D69" s="7">
        <v>8.42</v>
      </c>
      <c r="E69" s="7">
        <v>8.19</v>
      </c>
    </row>
    <row r="70" spans="1:5">
      <c r="A70" s="6" t="s">
        <v>13</v>
      </c>
      <c r="B70" s="225">
        <v>7.56</v>
      </c>
      <c r="C70" s="225">
        <v>4.6500000000000004</v>
      </c>
      <c r="D70" s="225">
        <v>4.6399999999999997</v>
      </c>
      <c r="E70" s="225">
        <v>4.6900000000000004</v>
      </c>
    </row>
    <row r="71" spans="1:5">
      <c r="A71" s="6" t="s">
        <v>14</v>
      </c>
      <c r="B71" s="7">
        <v>16.2</v>
      </c>
      <c r="C71" s="7">
        <v>17.91</v>
      </c>
      <c r="D71" s="7">
        <v>17.89</v>
      </c>
      <c r="E71" s="7">
        <v>17.739999999999998</v>
      </c>
    </row>
    <row r="72" spans="1:5">
      <c r="A72" s="6" t="s">
        <v>22</v>
      </c>
      <c r="B72" s="7"/>
      <c r="C72" s="7"/>
      <c r="D72" s="7"/>
      <c r="E72" s="7">
        <v>0.43</v>
      </c>
    </row>
    <row r="73" spans="1:5">
      <c r="A73" s="6" t="s">
        <v>15</v>
      </c>
      <c r="B73" s="7">
        <v>2.14</v>
      </c>
      <c r="C73" s="7">
        <v>2.3199999999999998</v>
      </c>
      <c r="D73" s="7">
        <v>2.3199999999999998</v>
      </c>
      <c r="E73" s="7">
        <v>2.19</v>
      </c>
    </row>
    <row r="74" spans="1:5">
      <c r="A74" s="6" t="s">
        <v>16</v>
      </c>
      <c r="B74" s="7">
        <v>0.86</v>
      </c>
      <c r="C74" s="7">
        <v>1.28</v>
      </c>
      <c r="D74" s="7">
        <v>1.28</v>
      </c>
      <c r="E74" s="7">
        <v>1.28</v>
      </c>
    </row>
    <row r="75" spans="1:5">
      <c r="A75" s="6" t="s">
        <v>17</v>
      </c>
      <c r="B75" s="7">
        <v>0.14000000000000001</v>
      </c>
      <c r="C75" s="7">
        <v>0.17</v>
      </c>
      <c r="D75" s="7">
        <v>0.17</v>
      </c>
      <c r="E75" s="7">
        <v>0.12</v>
      </c>
    </row>
    <row r="76" spans="1:5">
      <c r="A76" s="6" t="s">
        <v>4</v>
      </c>
      <c r="B76" s="7">
        <v>13.15</v>
      </c>
      <c r="C76" s="7">
        <v>7.52</v>
      </c>
      <c r="D76" s="7">
        <v>7.51</v>
      </c>
      <c r="E76" s="7">
        <v>7.47</v>
      </c>
    </row>
    <row r="77" spans="1:5">
      <c r="A77" s="6" t="s">
        <v>18</v>
      </c>
      <c r="B77" s="7">
        <v>0.56000000000000005</v>
      </c>
      <c r="C77" s="7">
        <v>0.94</v>
      </c>
      <c r="D77" s="7">
        <v>0.94</v>
      </c>
      <c r="E77" s="7">
        <v>0.95</v>
      </c>
    </row>
    <row r="78" spans="1:5">
      <c r="A78" s="23" t="s">
        <v>5</v>
      </c>
      <c r="B78" s="22">
        <v>92.87</v>
      </c>
      <c r="C78" s="22">
        <v>92.87</v>
      </c>
      <c r="D78" s="22">
        <v>92.87</v>
      </c>
      <c r="E78" s="22">
        <v>92.87</v>
      </c>
    </row>
    <row r="79" spans="1:5">
      <c r="A79" s="23" t="s">
        <v>6</v>
      </c>
      <c r="B79" s="22">
        <v>7.13</v>
      </c>
      <c r="C79" s="22">
        <v>7.13</v>
      </c>
      <c r="D79" s="22">
        <v>7.13</v>
      </c>
      <c r="E79" s="22">
        <v>7.13</v>
      </c>
    </row>
    <row r="80" spans="1:5">
      <c r="A80" s="6" t="s">
        <v>19</v>
      </c>
      <c r="B80" s="7">
        <v>43.96</v>
      </c>
      <c r="C80" s="7">
        <v>49.57</v>
      </c>
      <c r="D80" s="7">
        <v>49.51</v>
      </c>
      <c r="E80" s="7">
        <v>49.25</v>
      </c>
    </row>
    <row r="81" spans="1:5">
      <c r="A81" s="52" t="s">
        <v>1</v>
      </c>
      <c r="B81" s="226">
        <f>SUM(B65:B80)-B78-B79</f>
        <v>100</v>
      </c>
      <c r="C81" s="226">
        <f>SUM(C65:C80)-C78-C79</f>
        <v>100</v>
      </c>
      <c r="D81" s="226">
        <f>SUM(D65:D80)-D78-D79</f>
        <v>100</v>
      </c>
      <c r="E81" s="226">
        <f>SUM(E65:E80)-E78-E79</f>
        <v>100</v>
      </c>
    </row>
    <row r="82" spans="1:5">
      <c r="A82" s="14"/>
      <c r="B82" s="14"/>
      <c r="C82" s="14"/>
      <c r="D82" s="14"/>
      <c r="E82" s="14"/>
    </row>
    <row r="83" spans="1:5" ht="23.25">
      <c r="A83" s="117" t="s">
        <v>2</v>
      </c>
      <c r="B83" s="309"/>
      <c r="C83" s="309"/>
      <c r="D83" s="309"/>
      <c r="E83" s="309"/>
    </row>
    <row r="84" spans="1:5" ht="22.5">
      <c r="A84" s="1" t="s">
        <v>69</v>
      </c>
      <c r="B84" s="1" t="s">
        <v>9</v>
      </c>
      <c r="C84" s="1" t="s">
        <v>9</v>
      </c>
      <c r="D84" s="1" t="s">
        <v>9</v>
      </c>
      <c r="E84" s="1" t="s">
        <v>9</v>
      </c>
    </row>
    <row r="85" spans="1:5">
      <c r="A85" s="218" t="s">
        <v>209</v>
      </c>
      <c r="B85" s="4"/>
      <c r="C85" s="7">
        <v>4.7699999999999996</v>
      </c>
      <c r="D85" s="7">
        <v>4.7699999999999996</v>
      </c>
      <c r="E85" s="7">
        <v>5.86</v>
      </c>
    </row>
    <row r="86" spans="1:5">
      <c r="A86" s="6" t="s">
        <v>20</v>
      </c>
      <c r="B86" s="224">
        <v>23.21</v>
      </c>
      <c r="C86" s="224">
        <v>31.88</v>
      </c>
      <c r="D86" s="224">
        <v>31.88</v>
      </c>
      <c r="E86" s="224">
        <v>33.75</v>
      </c>
    </row>
    <row r="87" spans="1:5">
      <c r="A87" s="6" t="s">
        <v>13</v>
      </c>
      <c r="B87" s="225">
        <v>52.3</v>
      </c>
      <c r="C87" s="225">
        <v>35.6</v>
      </c>
      <c r="D87" s="225">
        <v>35.6</v>
      </c>
      <c r="E87" s="225">
        <v>39.549999999999997</v>
      </c>
    </row>
    <row r="88" spans="1:5">
      <c r="A88" s="6" t="s">
        <v>21</v>
      </c>
      <c r="B88" s="7">
        <v>19.37</v>
      </c>
      <c r="C88" s="7">
        <v>18.66</v>
      </c>
      <c r="D88" s="7">
        <v>18.66</v>
      </c>
      <c r="E88" s="7">
        <v>12.51</v>
      </c>
    </row>
    <row r="89" spans="1:5">
      <c r="A89" s="6" t="s">
        <v>22</v>
      </c>
      <c r="B89" s="7">
        <v>0.93</v>
      </c>
      <c r="C89" s="7">
        <v>0.92</v>
      </c>
      <c r="D89" s="7">
        <v>0.92</v>
      </c>
      <c r="E89" s="7"/>
    </row>
    <row r="90" spans="1:5">
      <c r="A90" s="6" t="s">
        <v>23</v>
      </c>
      <c r="B90" s="7">
        <v>0.26</v>
      </c>
      <c r="C90" s="7">
        <v>0.28999999999999998</v>
      </c>
      <c r="D90" s="7">
        <v>0.28999999999999998</v>
      </c>
      <c r="E90" s="7">
        <v>0.38</v>
      </c>
    </row>
    <row r="91" spans="1:5">
      <c r="A91" s="6" t="s">
        <v>24</v>
      </c>
      <c r="B91" s="224">
        <v>3.64</v>
      </c>
      <c r="C91" s="224">
        <v>6.88</v>
      </c>
      <c r="D91" s="224">
        <v>6.88</v>
      </c>
      <c r="E91" s="224">
        <v>7</v>
      </c>
    </row>
    <row r="92" spans="1:5">
      <c r="A92" s="6" t="s">
        <v>7</v>
      </c>
      <c r="B92" s="7">
        <v>0.26</v>
      </c>
      <c r="C92" s="7">
        <v>0.59</v>
      </c>
      <c r="D92" s="7">
        <v>0.59</v>
      </c>
      <c r="E92" s="7">
        <v>0.59</v>
      </c>
    </row>
    <row r="93" spans="1:5">
      <c r="A93" s="6" t="s">
        <v>8</v>
      </c>
      <c r="B93" s="7">
        <v>0.03</v>
      </c>
      <c r="C93" s="7">
        <v>0.41</v>
      </c>
      <c r="D93" s="7">
        <v>0.41</v>
      </c>
      <c r="E93" s="7">
        <v>0.36</v>
      </c>
    </row>
    <row r="94" spans="1:5">
      <c r="A94" s="52" t="s">
        <v>3</v>
      </c>
      <c r="B94" s="227">
        <f>SUM(B86:B93)</f>
        <v>100.00000000000001</v>
      </c>
      <c r="C94" s="227">
        <f>SUM(C85:C93)</f>
        <v>100</v>
      </c>
      <c r="D94" s="227">
        <f>SUM(D85:D93)</f>
        <v>100</v>
      </c>
      <c r="E94" s="226">
        <f>SUM(E85:E93)</f>
        <v>100</v>
      </c>
    </row>
  </sheetData>
  <mergeCells count="2">
    <mergeCell ref="A2:B3"/>
    <mergeCell ref="A43:D4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BT146"/>
  <sheetViews>
    <sheetView topLeftCell="A54" zoomScale="75" zoomScaleNormal="75" workbookViewId="0">
      <selection activeCell="B41" sqref="B41"/>
    </sheetView>
  </sheetViews>
  <sheetFormatPr defaultRowHeight="12.75"/>
  <cols>
    <col min="2" max="2" width="9.28515625" bestFit="1" customWidth="1"/>
    <col min="3" max="3" width="11.42578125" customWidth="1"/>
    <col min="4" max="4" width="11.5703125" customWidth="1"/>
    <col min="5" max="8" width="11.140625" customWidth="1"/>
    <col min="9" max="9" width="12.140625" customWidth="1"/>
    <col min="10" max="10" width="11.140625" customWidth="1"/>
    <col min="11" max="11" width="11.7109375" hidden="1" customWidth="1"/>
    <col min="12" max="46" width="11.7109375" customWidth="1"/>
    <col min="47" max="47" width="11.5703125" bestFit="1" customWidth="1"/>
    <col min="48" max="55" width="11.5703125" customWidth="1"/>
    <col min="57" max="57" width="9.28515625" bestFit="1" customWidth="1"/>
    <col min="58" max="60" width="9.28515625" customWidth="1"/>
    <col min="61" max="61" width="9.28515625" style="121" customWidth="1"/>
    <col min="62" max="62" width="9.140625" style="121"/>
    <col min="65" max="65" width="9.28515625" bestFit="1" customWidth="1"/>
    <col min="67" max="69" width="9.28515625" bestFit="1" customWidth="1"/>
  </cols>
  <sheetData>
    <row r="2" spans="1:65" ht="15">
      <c r="A2" s="407" t="s">
        <v>177</v>
      </c>
      <c r="B2" s="407"/>
      <c r="C2" s="159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65" ht="15">
      <c r="A3" s="407"/>
      <c r="B3" s="407"/>
      <c r="C3" s="159"/>
    </row>
    <row r="4" spans="1:65">
      <c r="BH4" s="34"/>
    </row>
    <row r="5" spans="1:65" ht="23.25">
      <c r="A5" s="116" t="s">
        <v>0</v>
      </c>
      <c r="B5" s="96"/>
      <c r="C5" s="96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W5" s="34"/>
      <c r="AX5" s="34"/>
      <c r="AY5" s="34"/>
      <c r="BG5" s="34"/>
      <c r="BH5" s="34"/>
      <c r="BJ5" s="125"/>
      <c r="BK5" s="116" t="s">
        <v>0</v>
      </c>
      <c r="BL5" s="96"/>
      <c r="BM5" s="96"/>
    </row>
    <row r="6" spans="1:65">
      <c r="A6" s="35" t="s">
        <v>149</v>
      </c>
      <c r="AQ6" s="281"/>
      <c r="AR6" s="42" t="s">
        <v>216</v>
      </c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G6" s="34"/>
      <c r="BH6" s="34"/>
      <c r="BJ6" s="125"/>
      <c r="BK6" s="125"/>
    </row>
    <row r="7" spans="1:65" ht="22.5">
      <c r="A7" s="1" t="s">
        <v>69</v>
      </c>
      <c r="B7" s="1" t="s">
        <v>9</v>
      </c>
      <c r="C7" s="2">
        <v>40903</v>
      </c>
      <c r="D7" s="2">
        <v>40910</v>
      </c>
      <c r="E7" s="2">
        <v>40917</v>
      </c>
      <c r="F7" s="2">
        <v>40924</v>
      </c>
      <c r="G7" s="2">
        <v>40931</v>
      </c>
      <c r="H7" s="2">
        <v>40938</v>
      </c>
      <c r="I7" s="2">
        <v>40945</v>
      </c>
      <c r="J7" s="85">
        <v>40952</v>
      </c>
      <c r="K7" s="201">
        <v>40959</v>
      </c>
      <c r="L7" s="201">
        <v>40966</v>
      </c>
      <c r="M7" s="201">
        <v>40973</v>
      </c>
      <c r="N7" s="201">
        <v>40980</v>
      </c>
      <c r="O7" s="201">
        <v>40987</v>
      </c>
      <c r="P7" s="201">
        <v>40994</v>
      </c>
      <c r="Q7" s="201">
        <v>41001</v>
      </c>
      <c r="R7" s="201">
        <v>41008</v>
      </c>
      <c r="S7" s="201">
        <v>41015</v>
      </c>
      <c r="T7" s="201">
        <v>41022</v>
      </c>
      <c r="U7" s="201">
        <v>41029</v>
      </c>
      <c r="V7" s="201">
        <v>41036</v>
      </c>
      <c r="W7" s="201">
        <v>41043</v>
      </c>
      <c r="X7" s="201">
        <v>41050</v>
      </c>
      <c r="Y7" s="201">
        <v>41057</v>
      </c>
      <c r="Z7" s="201">
        <v>41064</v>
      </c>
      <c r="AA7" s="201">
        <v>41071</v>
      </c>
      <c r="AB7" s="201">
        <v>41078</v>
      </c>
      <c r="AC7" s="201">
        <v>41085</v>
      </c>
      <c r="AD7" s="201">
        <v>41092</v>
      </c>
      <c r="AE7" s="201">
        <v>41099</v>
      </c>
      <c r="AF7" s="201">
        <v>41106</v>
      </c>
      <c r="AG7" s="201">
        <v>41113</v>
      </c>
      <c r="AH7" s="201">
        <v>41120</v>
      </c>
      <c r="AI7" s="201">
        <v>41127</v>
      </c>
      <c r="AJ7" s="201">
        <v>41134</v>
      </c>
      <c r="AK7" s="201">
        <v>41141</v>
      </c>
      <c r="AL7" s="201">
        <v>41148</v>
      </c>
      <c r="AM7" s="201">
        <v>41155</v>
      </c>
      <c r="AN7" s="201">
        <v>41162</v>
      </c>
      <c r="AO7" s="201">
        <v>41169</v>
      </c>
      <c r="AP7" s="201">
        <v>41176</v>
      </c>
      <c r="AQ7" s="201">
        <v>41183</v>
      </c>
      <c r="AR7" s="201">
        <v>41190</v>
      </c>
      <c r="AS7" s="201">
        <v>41197</v>
      </c>
      <c r="AT7" s="201">
        <v>41204</v>
      </c>
      <c r="AU7" s="201">
        <v>41211</v>
      </c>
      <c r="AV7" s="201">
        <v>41218</v>
      </c>
      <c r="AW7" s="201">
        <v>41225</v>
      </c>
      <c r="AX7" s="201">
        <v>41232</v>
      </c>
      <c r="AY7" s="201">
        <v>41239</v>
      </c>
      <c r="AZ7" s="201">
        <v>41246</v>
      </c>
      <c r="BA7" s="201">
        <v>41253</v>
      </c>
      <c r="BB7" s="201">
        <v>41260</v>
      </c>
      <c r="BC7" s="201">
        <v>41267</v>
      </c>
      <c r="BD7" s="125"/>
      <c r="BE7" s="3" t="s">
        <v>71</v>
      </c>
      <c r="BF7" s="3" t="s">
        <v>71</v>
      </c>
      <c r="BG7" s="132"/>
      <c r="BH7" s="132"/>
      <c r="BJ7" s="125"/>
      <c r="BK7" s="1" t="s">
        <v>69</v>
      </c>
    </row>
    <row r="8" spans="1:65">
      <c r="A8" s="4"/>
      <c r="B8" s="4"/>
      <c r="C8" s="3" t="s">
        <v>123</v>
      </c>
      <c r="D8" s="3" t="s">
        <v>25</v>
      </c>
      <c r="E8" s="3" t="s">
        <v>26</v>
      </c>
      <c r="F8" s="3" t="s">
        <v>27</v>
      </c>
      <c r="G8" s="73" t="s">
        <v>28</v>
      </c>
      <c r="H8" s="73" t="s">
        <v>29</v>
      </c>
      <c r="I8" s="73" t="s">
        <v>30</v>
      </c>
      <c r="J8" s="233" t="s">
        <v>31</v>
      </c>
      <c r="K8" s="74" t="s">
        <v>32</v>
      </c>
      <c r="L8" s="74" t="s">
        <v>33</v>
      </c>
      <c r="M8" s="74" t="s">
        <v>34</v>
      </c>
      <c r="N8" s="74" t="s">
        <v>35</v>
      </c>
      <c r="O8" s="74" t="s">
        <v>36</v>
      </c>
      <c r="P8" s="74" t="s">
        <v>37</v>
      </c>
      <c r="Q8" s="74" t="s">
        <v>38</v>
      </c>
      <c r="R8" s="74" t="s">
        <v>39</v>
      </c>
      <c r="S8" s="74" t="s">
        <v>40</v>
      </c>
      <c r="T8" s="74" t="s">
        <v>41</v>
      </c>
      <c r="U8" s="74" t="s">
        <v>42</v>
      </c>
      <c r="V8" s="74" t="s">
        <v>43</v>
      </c>
      <c r="W8" s="74" t="s">
        <v>44</v>
      </c>
      <c r="X8" s="74" t="s">
        <v>45</v>
      </c>
      <c r="Y8" s="74" t="s">
        <v>46</v>
      </c>
      <c r="Z8" s="74" t="s">
        <v>47</v>
      </c>
      <c r="AA8" s="74" t="s">
        <v>48</v>
      </c>
      <c r="AB8" s="74" t="s">
        <v>49</v>
      </c>
      <c r="AC8" s="74" t="s">
        <v>50</v>
      </c>
      <c r="AD8" s="74" t="s">
        <v>51</v>
      </c>
      <c r="AE8" s="74" t="s">
        <v>52</v>
      </c>
      <c r="AF8" s="74" t="s">
        <v>53</v>
      </c>
      <c r="AG8" s="74" t="s">
        <v>54</v>
      </c>
      <c r="AH8" s="74" t="s">
        <v>55</v>
      </c>
      <c r="AI8" s="74" t="s">
        <v>56</v>
      </c>
      <c r="AJ8" s="74" t="s">
        <v>57</v>
      </c>
      <c r="AK8" s="74" t="s">
        <v>58</v>
      </c>
      <c r="AL8" s="74" t="s">
        <v>59</v>
      </c>
      <c r="AM8" s="74" t="s">
        <v>60</v>
      </c>
      <c r="AN8" s="74" t="s">
        <v>61</v>
      </c>
      <c r="AO8" s="74" t="s">
        <v>62</v>
      </c>
      <c r="AP8" s="74" t="s">
        <v>110</v>
      </c>
      <c r="AQ8" s="74" t="s">
        <v>111</v>
      </c>
      <c r="AR8" s="74" t="s">
        <v>112</v>
      </c>
      <c r="AS8" s="74" t="s">
        <v>113</v>
      </c>
      <c r="AT8" s="74" t="s">
        <v>114</v>
      </c>
      <c r="AU8" s="74" t="s">
        <v>115</v>
      </c>
      <c r="AV8" s="74" t="s">
        <v>116</v>
      </c>
      <c r="AW8" s="74" t="s">
        <v>117</v>
      </c>
      <c r="AX8" s="74" t="s">
        <v>118</v>
      </c>
      <c r="AY8" s="74" t="s">
        <v>119</v>
      </c>
      <c r="AZ8" s="74" t="s">
        <v>120</v>
      </c>
      <c r="BA8" s="74" t="s">
        <v>121</v>
      </c>
      <c r="BB8" s="74" t="s">
        <v>122</v>
      </c>
      <c r="BC8" s="74" t="s">
        <v>123</v>
      </c>
      <c r="BD8" s="125"/>
      <c r="BE8" s="211" t="s">
        <v>124</v>
      </c>
      <c r="BF8" s="211" t="s">
        <v>125</v>
      </c>
      <c r="BG8" s="265"/>
      <c r="BH8" s="265"/>
      <c r="BJ8" s="125"/>
      <c r="BK8" s="125"/>
    </row>
    <row r="9" spans="1:65">
      <c r="A9" s="6" t="s">
        <v>10</v>
      </c>
      <c r="B9" s="7">
        <v>0.53</v>
      </c>
      <c r="C9" s="8">
        <v>440.14</v>
      </c>
      <c r="D9" s="8">
        <v>452.95</v>
      </c>
      <c r="E9" s="8">
        <v>448.63</v>
      </c>
      <c r="F9" s="77">
        <v>440.73</v>
      </c>
      <c r="G9" s="62">
        <v>439.26</v>
      </c>
      <c r="H9" s="62">
        <v>439.26</v>
      </c>
      <c r="I9" s="62">
        <v>438.435</v>
      </c>
      <c r="J9" s="79">
        <v>440.73</v>
      </c>
      <c r="K9" s="62">
        <v>438.85</v>
      </c>
      <c r="L9" s="62">
        <v>441.92</v>
      </c>
      <c r="M9" s="62">
        <v>460.53</v>
      </c>
      <c r="N9" s="62">
        <v>509.09</v>
      </c>
      <c r="O9" s="62">
        <v>509.09</v>
      </c>
      <c r="P9" s="62">
        <v>558.86</v>
      </c>
      <c r="Q9" s="62">
        <v>590.05999999999995</v>
      </c>
      <c r="R9" s="62">
        <v>598.29999999999995</v>
      </c>
      <c r="S9" s="62">
        <v>593.98</v>
      </c>
      <c r="T9" s="62">
        <v>574</v>
      </c>
      <c r="U9" s="62">
        <v>564.11</v>
      </c>
      <c r="V9" s="62">
        <v>557</v>
      </c>
      <c r="W9" s="62">
        <v>557</v>
      </c>
      <c r="X9" s="62">
        <v>557</v>
      </c>
      <c r="Y9" s="62">
        <v>557</v>
      </c>
      <c r="Z9" s="62">
        <v>504.48</v>
      </c>
      <c r="AA9" s="62">
        <v>494.87</v>
      </c>
      <c r="AB9" s="62">
        <v>499.03</v>
      </c>
      <c r="AC9" s="62">
        <v>481.38</v>
      </c>
      <c r="AD9" s="62">
        <v>473.56</v>
      </c>
      <c r="AE9" s="62">
        <v>473.56</v>
      </c>
      <c r="AF9" s="62">
        <v>475.45</v>
      </c>
      <c r="AG9" s="62">
        <v>483.7</v>
      </c>
      <c r="AH9" s="62">
        <v>493.34</v>
      </c>
      <c r="AI9" s="62">
        <v>489.4</v>
      </c>
      <c r="AJ9" s="62">
        <v>489.4</v>
      </c>
      <c r="AK9" s="62">
        <v>489.46</v>
      </c>
      <c r="AL9" s="62">
        <v>489.46</v>
      </c>
      <c r="AM9" s="62">
        <v>501.89</v>
      </c>
      <c r="AN9" s="62">
        <v>523.49</v>
      </c>
      <c r="AO9" s="62">
        <v>524.38</v>
      </c>
      <c r="AP9" s="62">
        <v>534.78</v>
      </c>
      <c r="AQ9" s="62">
        <v>554.76</v>
      </c>
      <c r="AR9" s="62">
        <v>548.47</v>
      </c>
      <c r="AS9" s="62">
        <v>545.23</v>
      </c>
      <c r="AT9" s="62">
        <v>565.54</v>
      </c>
      <c r="AU9" s="62">
        <v>542.04999999999995</v>
      </c>
      <c r="AV9" s="62">
        <v>528.30999999999995</v>
      </c>
      <c r="AW9" s="62">
        <v>520.82000000000005</v>
      </c>
      <c r="AX9" s="62">
        <v>520.82000000000005</v>
      </c>
      <c r="AY9" s="62">
        <v>500.43</v>
      </c>
      <c r="AZ9" s="62">
        <v>482.43</v>
      </c>
      <c r="BA9" s="62">
        <v>479.54</v>
      </c>
      <c r="BB9" s="62">
        <v>479.54</v>
      </c>
      <c r="BC9" s="62">
        <v>476.76</v>
      </c>
      <c r="BD9" s="32"/>
      <c r="BE9" s="20">
        <f>+(BC9/BB9)-1</f>
        <v>-5.797222338074004E-3</v>
      </c>
      <c r="BF9" s="20">
        <f>(+BC9/'2011 New'!BC9)-1</f>
        <v>8.3200799745535514E-2</v>
      </c>
      <c r="BG9" s="34" t="s">
        <v>10</v>
      </c>
      <c r="BJ9" s="32"/>
      <c r="BK9" s="6" t="s">
        <v>10</v>
      </c>
    </row>
    <row r="10" spans="1:65">
      <c r="A10" s="6"/>
      <c r="B10" s="7"/>
      <c r="C10" s="8"/>
      <c r="D10" s="8"/>
      <c r="E10" s="8"/>
      <c r="F10" s="77"/>
      <c r="G10" s="62"/>
      <c r="H10" s="62"/>
      <c r="I10" s="62"/>
      <c r="J10" s="79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32"/>
      <c r="BE10" s="20"/>
      <c r="BF10" s="20"/>
      <c r="BG10" s="34"/>
      <c r="BJ10" s="32"/>
      <c r="BK10" s="6"/>
    </row>
    <row r="11" spans="1:65">
      <c r="A11" s="6" t="s">
        <v>11</v>
      </c>
      <c r="B11" s="7">
        <v>6.67</v>
      </c>
      <c r="C11" s="8">
        <v>491.64</v>
      </c>
      <c r="D11" s="8">
        <v>518.16</v>
      </c>
      <c r="E11" s="8">
        <v>518.16</v>
      </c>
      <c r="F11" s="77">
        <v>507.96</v>
      </c>
      <c r="G11" s="62">
        <v>496.74</v>
      </c>
      <c r="H11" s="62">
        <v>496.74</v>
      </c>
      <c r="I11" s="62">
        <v>506.94</v>
      </c>
      <c r="J11" s="79">
        <v>486.54</v>
      </c>
      <c r="K11" s="62">
        <v>494.7</v>
      </c>
      <c r="L11" s="62">
        <v>516.12</v>
      </c>
      <c r="M11" s="62">
        <v>527.34</v>
      </c>
      <c r="N11" s="62">
        <v>547.74</v>
      </c>
      <c r="O11" s="62">
        <v>574.26</v>
      </c>
      <c r="P11" s="62">
        <v>576.29999999999995</v>
      </c>
      <c r="Q11" s="62">
        <v>572.22</v>
      </c>
      <c r="R11" s="62">
        <v>565.08000000000004</v>
      </c>
      <c r="S11" s="62">
        <v>531.41999999999996</v>
      </c>
      <c r="T11" s="62">
        <v>558.96</v>
      </c>
      <c r="U11" s="62">
        <v>555.9</v>
      </c>
      <c r="V11" s="62">
        <v>541.62</v>
      </c>
      <c r="W11" s="62">
        <v>532.44000000000005</v>
      </c>
      <c r="X11" s="62">
        <v>529.38</v>
      </c>
      <c r="Y11" s="62">
        <v>524.28</v>
      </c>
      <c r="Z11" s="62">
        <v>506.94</v>
      </c>
      <c r="AA11" s="62">
        <v>501.84</v>
      </c>
      <c r="AB11" s="62">
        <v>487.56</v>
      </c>
      <c r="AC11" s="62">
        <v>485.52</v>
      </c>
      <c r="AD11" s="62">
        <v>469.2</v>
      </c>
      <c r="AE11" s="62">
        <v>487.56</v>
      </c>
      <c r="AF11" s="62">
        <v>479.4</v>
      </c>
      <c r="AG11" s="62">
        <v>490.62</v>
      </c>
      <c r="AH11" s="62">
        <v>488.58</v>
      </c>
      <c r="AI11" s="62">
        <v>480.42</v>
      </c>
      <c r="AJ11" s="62">
        <v>478.38</v>
      </c>
      <c r="AK11" s="62">
        <v>494.7</v>
      </c>
      <c r="AL11" s="62">
        <v>503.88</v>
      </c>
      <c r="AM11" s="62">
        <v>500.82</v>
      </c>
      <c r="AN11" s="62">
        <v>506.94</v>
      </c>
      <c r="AO11" s="62">
        <v>496.74</v>
      </c>
      <c r="AP11" s="62">
        <v>516.12</v>
      </c>
      <c r="AQ11" s="62">
        <v>511.02</v>
      </c>
      <c r="AR11" s="62">
        <v>519.17999999999995</v>
      </c>
      <c r="AS11" s="62">
        <v>529.38</v>
      </c>
      <c r="AT11" s="62">
        <v>519.17999999999995</v>
      </c>
      <c r="AU11" s="62">
        <v>515.1</v>
      </c>
      <c r="AV11" s="62">
        <v>515.1</v>
      </c>
      <c r="AW11" s="62">
        <v>497.76</v>
      </c>
      <c r="AX11" s="62">
        <v>500.82</v>
      </c>
      <c r="AY11" s="62">
        <v>496.74</v>
      </c>
      <c r="AZ11" s="62">
        <v>483.48</v>
      </c>
      <c r="BA11" s="62">
        <v>496.74</v>
      </c>
      <c r="BB11" s="62">
        <v>513.05999999999995</v>
      </c>
      <c r="BC11" s="62">
        <v>531.41999999999996</v>
      </c>
      <c r="BD11" s="32"/>
      <c r="BE11" s="20">
        <f t="shared" ref="BE11:BE25" si="0">+(BC11/BB11)-1</f>
        <v>3.5785288270377746E-2</v>
      </c>
      <c r="BF11" s="20">
        <f>(+BC11/'2011 New'!BC10)-1</f>
        <v>8.0912863070539354E-2</v>
      </c>
      <c r="BG11" t="s">
        <v>11</v>
      </c>
      <c r="BJ11" s="32"/>
      <c r="BK11" s="6" t="s">
        <v>11</v>
      </c>
    </row>
    <row r="12" spans="1:65">
      <c r="A12" s="6" t="s">
        <v>208</v>
      </c>
      <c r="B12" s="7">
        <v>0.12</v>
      </c>
      <c r="C12" s="8">
        <v>228.48</v>
      </c>
      <c r="D12" s="8">
        <v>247.11</v>
      </c>
      <c r="E12" s="8">
        <v>308.04000000000002</v>
      </c>
      <c r="F12" s="77">
        <v>238.68</v>
      </c>
      <c r="G12" s="62">
        <v>242.12</v>
      </c>
      <c r="H12" s="62">
        <v>231.69</v>
      </c>
      <c r="I12" s="62">
        <v>257.04000000000002</v>
      </c>
      <c r="J12" s="79">
        <v>228.48</v>
      </c>
      <c r="K12" s="62">
        <v>216.24</v>
      </c>
      <c r="L12" s="62">
        <v>238.53</v>
      </c>
      <c r="M12" s="62">
        <v>223.92</v>
      </c>
      <c r="N12" s="62">
        <v>209.48</v>
      </c>
      <c r="O12" s="62">
        <v>264.58999999999997</v>
      </c>
      <c r="P12" s="62">
        <v>335</v>
      </c>
      <c r="Q12" s="62">
        <v>298.73</v>
      </c>
      <c r="R12" s="62">
        <v>294.18</v>
      </c>
      <c r="S12" s="62">
        <v>293.76</v>
      </c>
      <c r="T12" s="62">
        <v>257.25</v>
      </c>
      <c r="U12" s="62">
        <v>302.52</v>
      </c>
      <c r="V12" s="62">
        <v>283.08</v>
      </c>
      <c r="W12" s="62">
        <v>260.85000000000002</v>
      </c>
      <c r="X12" s="62">
        <v>264.73</v>
      </c>
      <c r="Y12" s="62">
        <v>293.26</v>
      </c>
      <c r="Z12" s="62">
        <v>336.9</v>
      </c>
      <c r="AA12" s="62">
        <v>279.04000000000002</v>
      </c>
      <c r="AB12" s="62">
        <v>228.48</v>
      </c>
      <c r="AC12" s="62">
        <v>234.9</v>
      </c>
      <c r="AD12" s="62">
        <v>209.85</v>
      </c>
      <c r="AE12" s="62">
        <v>398.82</v>
      </c>
      <c r="AF12" s="62">
        <v>292.47000000000003</v>
      </c>
      <c r="AG12" s="62">
        <v>294.79000000000002</v>
      </c>
      <c r="AH12" s="62">
        <v>279.47000000000003</v>
      </c>
      <c r="AI12" s="62">
        <v>295.94</v>
      </c>
      <c r="AJ12" s="62">
        <v>229.5</v>
      </c>
      <c r="AK12" s="62">
        <v>219.3</v>
      </c>
      <c r="AL12" s="62">
        <v>224.99</v>
      </c>
      <c r="AM12" s="62">
        <v>224.99</v>
      </c>
      <c r="AN12" s="62">
        <v>193.35</v>
      </c>
      <c r="AO12" s="62">
        <v>236.37</v>
      </c>
      <c r="AP12" s="62">
        <v>220.66</v>
      </c>
      <c r="AQ12" s="62">
        <v>236.53</v>
      </c>
      <c r="AR12" s="62">
        <v>192.78</v>
      </c>
      <c r="AS12" s="62">
        <v>283.63</v>
      </c>
      <c r="AT12" s="62">
        <v>158.1</v>
      </c>
      <c r="AU12" s="62">
        <v>222.89</v>
      </c>
      <c r="AV12" s="62">
        <v>237.59</v>
      </c>
      <c r="AW12" s="62">
        <v>234.38</v>
      </c>
      <c r="AX12" s="62">
        <v>221.36</v>
      </c>
      <c r="AY12" s="62">
        <v>228.94</v>
      </c>
      <c r="AZ12" s="62">
        <v>278.61</v>
      </c>
      <c r="BA12" s="62">
        <v>304.47000000000003</v>
      </c>
      <c r="BB12" s="62">
        <v>290.17</v>
      </c>
      <c r="BC12" s="62">
        <v>210.61</v>
      </c>
      <c r="BD12" s="297"/>
      <c r="BE12" s="20">
        <f t="shared" si="0"/>
        <v>-0.27418409897646212</v>
      </c>
      <c r="BF12" s="20">
        <f>(+BC12/'2011 New'!BC11)-1</f>
        <v>-7.8212535014005491E-2</v>
      </c>
      <c r="BG12" t="s">
        <v>208</v>
      </c>
      <c r="BJ12" s="32"/>
      <c r="BK12" s="6" t="s">
        <v>208</v>
      </c>
    </row>
    <row r="13" spans="1:65">
      <c r="A13" s="6" t="s">
        <v>12</v>
      </c>
      <c r="B13" s="7">
        <v>8.42</v>
      </c>
      <c r="C13" s="8">
        <v>476.54</v>
      </c>
      <c r="D13" s="8">
        <v>478.14</v>
      </c>
      <c r="E13" s="8">
        <v>477.67</v>
      </c>
      <c r="F13" s="77">
        <v>477.67</v>
      </c>
      <c r="G13" s="62">
        <v>493.91</v>
      </c>
      <c r="H13" s="62">
        <v>493.91</v>
      </c>
      <c r="I13" s="62">
        <v>486.53</v>
      </c>
      <c r="J13" s="79">
        <v>486.1</v>
      </c>
      <c r="K13" s="62">
        <v>481.29</v>
      </c>
      <c r="L13" s="62">
        <v>481.98</v>
      </c>
      <c r="M13" s="62">
        <v>482.49</v>
      </c>
      <c r="N13" s="62">
        <v>486.39</v>
      </c>
      <c r="O13" s="62">
        <v>488.57</v>
      </c>
      <c r="P13" s="62">
        <v>509.76</v>
      </c>
      <c r="Q13" s="62">
        <v>532.72</v>
      </c>
      <c r="R13" s="62">
        <v>533.23</v>
      </c>
      <c r="S13" s="62">
        <v>510.52</v>
      </c>
      <c r="T13" s="62">
        <v>504.59</v>
      </c>
      <c r="U13" s="62">
        <v>490.58</v>
      </c>
      <c r="V13" s="62">
        <v>480.34</v>
      </c>
      <c r="W13" s="62">
        <v>482.74</v>
      </c>
      <c r="X13" s="62">
        <v>439.45</v>
      </c>
      <c r="Y13" s="62">
        <v>440.42</v>
      </c>
      <c r="Z13" s="62">
        <v>440.7</v>
      </c>
      <c r="AA13" s="62">
        <v>458.14</v>
      </c>
      <c r="AB13" s="62">
        <v>452.9</v>
      </c>
      <c r="AC13" s="62">
        <v>450.65</v>
      </c>
      <c r="AD13" s="62">
        <v>440.24</v>
      </c>
      <c r="AE13" s="62">
        <v>426.47</v>
      </c>
      <c r="AF13" s="62">
        <v>434.26</v>
      </c>
      <c r="AG13" s="62">
        <v>436.91</v>
      </c>
      <c r="AH13" s="62">
        <v>442.27</v>
      </c>
      <c r="AI13" s="62">
        <v>436.04</v>
      </c>
      <c r="AJ13" s="62">
        <v>436.74</v>
      </c>
      <c r="AK13" s="62">
        <v>435.79</v>
      </c>
      <c r="AL13" s="62">
        <v>430.03</v>
      </c>
      <c r="AM13" s="62">
        <v>432.31</v>
      </c>
      <c r="AN13" s="62">
        <v>418.17</v>
      </c>
      <c r="AO13" s="62">
        <v>411.27</v>
      </c>
      <c r="AP13" s="62">
        <v>397.87</v>
      </c>
      <c r="AQ13" s="62">
        <v>409.02</v>
      </c>
      <c r="AR13" s="62">
        <v>400.98</v>
      </c>
      <c r="AS13" s="62">
        <v>402.36</v>
      </c>
      <c r="AT13" s="62">
        <v>401.9</v>
      </c>
      <c r="AU13" s="62">
        <v>394.25</v>
      </c>
      <c r="AV13" s="62">
        <v>386.71</v>
      </c>
      <c r="AW13" s="62">
        <v>388.96</v>
      </c>
      <c r="AX13" s="62">
        <v>388.82</v>
      </c>
      <c r="AY13" s="62">
        <v>386.56</v>
      </c>
      <c r="AZ13" s="62">
        <v>389.9</v>
      </c>
      <c r="BA13" s="62">
        <v>387.84</v>
      </c>
      <c r="BB13" s="62">
        <v>394.46</v>
      </c>
      <c r="BC13" s="62">
        <v>394.21</v>
      </c>
      <c r="BD13" s="32"/>
      <c r="BE13" s="20">
        <f t="shared" si="0"/>
        <v>-6.3377782284645967E-4</v>
      </c>
      <c r="BF13" s="20">
        <f>(+BC13/'2011 New'!BC12)-1</f>
        <v>-0.17276618961682133</v>
      </c>
      <c r="BG13" t="s">
        <v>12</v>
      </c>
      <c r="BJ13" s="32"/>
      <c r="BK13" s="6" t="s">
        <v>12</v>
      </c>
    </row>
    <row r="14" spans="1:65">
      <c r="A14" s="6" t="s">
        <v>13</v>
      </c>
      <c r="B14" s="7">
        <v>4.6399999999999997</v>
      </c>
      <c r="C14" s="8">
        <v>602.01</v>
      </c>
      <c r="D14" s="8">
        <v>556.21</v>
      </c>
      <c r="E14" s="8">
        <v>519.17999999999995</v>
      </c>
      <c r="F14" s="77">
        <v>490.23</v>
      </c>
      <c r="G14" s="62">
        <v>489.32</v>
      </c>
      <c r="H14" s="62">
        <v>489.18</v>
      </c>
      <c r="I14" s="62">
        <v>489.21</v>
      </c>
      <c r="J14" s="79">
        <v>488.96</v>
      </c>
      <c r="K14" s="62">
        <v>488.84</v>
      </c>
      <c r="L14" s="62">
        <v>487.37</v>
      </c>
      <c r="M14" s="62">
        <v>482.77</v>
      </c>
      <c r="N14" s="62">
        <v>495.15</v>
      </c>
      <c r="O14" s="62">
        <v>494.46</v>
      </c>
      <c r="P14" s="62">
        <v>494.49</v>
      </c>
      <c r="Q14" s="62">
        <v>501.55</v>
      </c>
      <c r="R14" s="62">
        <v>500.18</v>
      </c>
      <c r="S14" s="62">
        <v>497.51</v>
      </c>
      <c r="T14" s="62">
        <v>495.34</v>
      </c>
      <c r="U14" s="62">
        <v>487.83</v>
      </c>
      <c r="V14" s="62">
        <v>488.23</v>
      </c>
      <c r="W14" s="62">
        <v>480.3</v>
      </c>
      <c r="X14" s="62">
        <v>470.33</v>
      </c>
      <c r="Y14" s="62">
        <v>477.06</v>
      </c>
      <c r="Z14" s="62">
        <v>464.19</v>
      </c>
      <c r="AA14" s="62">
        <v>462.81</v>
      </c>
      <c r="AB14" s="62">
        <v>466.93</v>
      </c>
      <c r="AC14" s="62">
        <v>467.54</v>
      </c>
      <c r="AD14" s="62">
        <v>481.71</v>
      </c>
      <c r="AE14" s="62">
        <v>498.06</v>
      </c>
      <c r="AF14" s="62">
        <v>509.38</v>
      </c>
      <c r="AG14" s="62">
        <v>511.3</v>
      </c>
      <c r="AH14" s="62">
        <v>516.38</v>
      </c>
      <c r="AI14" s="62">
        <v>529.73</v>
      </c>
      <c r="AJ14" s="62">
        <v>539.23</v>
      </c>
      <c r="AK14" s="62">
        <v>539.34</v>
      </c>
      <c r="AL14" s="62">
        <v>540.73</v>
      </c>
      <c r="AM14" s="62">
        <v>540.21</v>
      </c>
      <c r="AN14" s="62">
        <v>540.23</v>
      </c>
      <c r="AO14" s="62">
        <v>547.16</v>
      </c>
      <c r="AP14" s="62">
        <v>547.16</v>
      </c>
      <c r="AQ14" s="62">
        <v>545.59</v>
      </c>
      <c r="AR14" s="62">
        <v>544.13</v>
      </c>
      <c r="AS14" s="62">
        <v>544.13</v>
      </c>
      <c r="AT14" s="62">
        <v>544.13</v>
      </c>
      <c r="AU14" s="62">
        <v>543.99</v>
      </c>
      <c r="AV14" s="62">
        <v>544.46</v>
      </c>
      <c r="AW14" s="62">
        <v>541.64</v>
      </c>
      <c r="AX14" s="62">
        <v>542.45000000000005</v>
      </c>
      <c r="AY14" s="62">
        <v>542.45000000000005</v>
      </c>
      <c r="AZ14" s="62">
        <v>540.14</v>
      </c>
      <c r="BA14" s="62">
        <v>549</v>
      </c>
      <c r="BB14" s="62">
        <v>535.71</v>
      </c>
      <c r="BC14" s="62">
        <v>535.71</v>
      </c>
      <c r="BD14" s="32"/>
      <c r="BE14" s="20">
        <f t="shared" si="0"/>
        <v>0</v>
      </c>
      <c r="BF14" s="20">
        <f>(+BC14/'2011 New'!BC13)-1</f>
        <v>-0.11013106094583136</v>
      </c>
      <c r="BG14" t="s">
        <v>13</v>
      </c>
      <c r="BJ14" s="32"/>
      <c r="BK14" s="6" t="s">
        <v>13</v>
      </c>
    </row>
    <row r="15" spans="1:65">
      <c r="A15" s="6" t="s">
        <v>14</v>
      </c>
      <c r="B15" s="7">
        <v>17.89</v>
      </c>
      <c r="C15" s="8">
        <v>649</v>
      </c>
      <c r="D15" s="8">
        <v>642</v>
      </c>
      <c r="E15" s="8">
        <v>641</v>
      </c>
      <c r="F15" s="77">
        <v>637</v>
      </c>
      <c r="G15" s="62">
        <v>636</v>
      </c>
      <c r="H15" s="62">
        <v>636</v>
      </c>
      <c r="I15" s="62">
        <v>637</v>
      </c>
      <c r="J15" s="79">
        <v>633</v>
      </c>
      <c r="K15" s="62">
        <v>630</v>
      </c>
      <c r="L15" s="62">
        <v>628</v>
      </c>
      <c r="M15" s="62">
        <v>625</v>
      </c>
      <c r="N15" s="62">
        <v>623</v>
      </c>
      <c r="O15" s="62">
        <v>623</v>
      </c>
      <c r="P15" s="62">
        <v>628</v>
      </c>
      <c r="Q15" s="62">
        <v>630</v>
      </c>
      <c r="R15" s="62">
        <v>632</v>
      </c>
      <c r="S15" s="62">
        <v>631</v>
      </c>
      <c r="T15" s="62">
        <v>627</v>
      </c>
      <c r="U15" s="62">
        <v>620</v>
      </c>
      <c r="V15" s="62">
        <v>617</v>
      </c>
      <c r="W15" s="62">
        <v>611</v>
      </c>
      <c r="X15" s="62">
        <v>608</v>
      </c>
      <c r="Y15" s="62">
        <v>594</v>
      </c>
      <c r="Z15" s="62">
        <v>587</v>
      </c>
      <c r="AA15" s="62">
        <v>582</v>
      </c>
      <c r="AB15" s="62">
        <v>577</v>
      </c>
      <c r="AC15" s="62">
        <v>575</v>
      </c>
      <c r="AD15" s="62">
        <v>579</v>
      </c>
      <c r="AE15" s="62">
        <v>579</v>
      </c>
      <c r="AF15" s="62">
        <v>581</v>
      </c>
      <c r="AG15" s="62">
        <v>584</v>
      </c>
      <c r="AH15" s="62">
        <v>588</v>
      </c>
      <c r="AI15" s="62">
        <v>593</v>
      </c>
      <c r="AJ15" s="62">
        <v>599</v>
      </c>
      <c r="AK15" s="62">
        <v>606</v>
      </c>
      <c r="AL15" s="62">
        <v>608</v>
      </c>
      <c r="AM15" s="62">
        <v>610</v>
      </c>
      <c r="AN15" s="62">
        <v>616</v>
      </c>
      <c r="AO15" s="62">
        <v>629</v>
      </c>
      <c r="AP15" s="62">
        <v>630</v>
      </c>
      <c r="AQ15" s="62">
        <v>630</v>
      </c>
      <c r="AR15" s="62">
        <v>633</v>
      </c>
      <c r="AS15" s="62">
        <v>633</v>
      </c>
      <c r="AT15" s="62">
        <v>633</v>
      </c>
      <c r="AU15" s="62">
        <v>633</v>
      </c>
      <c r="AV15" s="62">
        <v>636</v>
      </c>
      <c r="AW15" s="62">
        <v>638</v>
      </c>
      <c r="AX15" s="62">
        <v>639</v>
      </c>
      <c r="AY15" s="62">
        <v>637</v>
      </c>
      <c r="AZ15" s="62">
        <v>632</v>
      </c>
      <c r="BA15" s="62">
        <v>631</v>
      </c>
      <c r="BB15" s="62">
        <v>629</v>
      </c>
      <c r="BC15" s="62">
        <v>627</v>
      </c>
      <c r="BD15" s="32"/>
      <c r="BE15" s="20">
        <f t="shared" si="0"/>
        <v>-3.1796502384737746E-3</v>
      </c>
      <c r="BF15" s="20">
        <f>(+BC15/'2011 New'!BC14)-1</f>
        <v>-3.3898305084745783E-2</v>
      </c>
      <c r="BG15" t="s">
        <v>14</v>
      </c>
      <c r="BJ15" s="32"/>
      <c r="BK15" s="6" t="s">
        <v>14</v>
      </c>
    </row>
    <row r="16" spans="1:65">
      <c r="A16" s="6"/>
      <c r="B16" s="7"/>
      <c r="C16" s="8"/>
      <c r="D16" s="8"/>
      <c r="E16" s="8"/>
      <c r="F16" s="77"/>
      <c r="G16" s="62"/>
      <c r="H16" s="62"/>
      <c r="I16" s="62"/>
      <c r="J16" s="79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32"/>
      <c r="BE16" s="20"/>
      <c r="BF16" s="20"/>
      <c r="BJ16" s="32"/>
      <c r="BK16" s="6"/>
    </row>
    <row r="17" spans="1:69">
      <c r="A17" s="6" t="s">
        <v>15</v>
      </c>
      <c r="B17" s="7">
        <v>2.3199999999999998</v>
      </c>
      <c r="C17" s="8">
        <v>495.21</v>
      </c>
      <c r="D17" s="8">
        <v>499.75</v>
      </c>
      <c r="E17" s="8">
        <v>487.08</v>
      </c>
      <c r="F17" s="77">
        <v>477.28</v>
      </c>
      <c r="G17" s="62">
        <v>487.22</v>
      </c>
      <c r="H17" s="62">
        <v>471.79</v>
      </c>
      <c r="I17" s="62">
        <v>487.1</v>
      </c>
      <c r="J17" s="79">
        <v>474.58</v>
      </c>
      <c r="K17" s="62">
        <v>495.01</v>
      </c>
      <c r="L17" s="62">
        <v>507.1</v>
      </c>
      <c r="M17" s="62">
        <v>526.73</v>
      </c>
      <c r="N17" s="62">
        <v>560.84</v>
      </c>
      <c r="O17" s="62">
        <v>552.71</v>
      </c>
      <c r="P17" s="62">
        <v>579.37</v>
      </c>
      <c r="Q17" s="62">
        <v>572.23</v>
      </c>
      <c r="R17" s="62">
        <v>593.19000000000005</v>
      </c>
      <c r="S17" s="62">
        <v>593.32000000000005</v>
      </c>
      <c r="T17" s="62">
        <v>585.17999999999995</v>
      </c>
      <c r="U17" s="62">
        <v>573.35</v>
      </c>
      <c r="V17" s="62">
        <v>565.89</v>
      </c>
      <c r="W17" s="62">
        <v>572.08000000000004</v>
      </c>
      <c r="X17" s="62">
        <v>557.14</v>
      </c>
      <c r="Y17" s="62">
        <v>569.86</v>
      </c>
      <c r="Z17" s="62">
        <v>556.49</v>
      </c>
      <c r="AA17" s="62">
        <v>584.21</v>
      </c>
      <c r="AB17" s="62">
        <v>554.55999999999995</v>
      </c>
      <c r="AC17" s="62">
        <v>566.4</v>
      </c>
      <c r="AD17" s="62">
        <v>570.35</v>
      </c>
      <c r="AE17" s="62">
        <v>563.74</v>
      </c>
      <c r="AF17" s="62">
        <v>581.79999999999995</v>
      </c>
      <c r="AG17" s="62">
        <v>588.91</v>
      </c>
      <c r="AH17" s="62">
        <v>562.67999999999995</v>
      </c>
      <c r="AI17" s="62">
        <v>560.87</v>
      </c>
      <c r="AJ17" s="62">
        <v>563.08000000000004</v>
      </c>
      <c r="AK17" s="62">
        <v>560.27</v>
      </c>
      <c r="AL17" s="62">
        <v>552.58000000000004</v>
      </c>
      <c r="AM17" s="62">
        <v>557.94000000000005</v>
      </c>
      <c r="AN17" s="62">
        <v>563.84</v>
      </c>
      <c r="AO17" s="62">
        <v>550.22</v>
      </c>
      <c r="AP17" s="62">
        <v>555.73</v>
      </c>
      <c r="AQ17" s="62">
        <v>552.44000000000005</v>
      </c>
      <c r="AR17" s="62">
        <v>556.80999999999995</v>
      </c>
      <c r="AS17" s="62">
        <v>553.70000000000005</v>
      </c>
      <c r="AT17" s="62">
        <v>527.54999999999995</v>
      </c>
      <c r="AU17" s="62">
        <v>542.04999999999995</v>
      </c>
      <c r="AV17" s="62">
        <v>532.1</v>
      </c>
      <c r="AW17" s="62">
        <v>518.67999999999995</v>
      </c>
      <c r="AX17" s="62">
        <v>516.23</v>
      </c>
      <c r="AY17" s="62">
        <v>507.92</v>
      </c>
      <c r="AZ17" s="62">
        <v>496.91</v>
      </c>
      <c r="BA17" s="62">
        <v>494.43</v>
      </c>
      <c r="BB17" s="62">
        <v>480.61</v>
      </c>
      <c r="BC17" s="62">
        <v>485.6</v>
      </c>
      <c r="BD17" s="32"/>
      <c r="BE17" s="20">
        <f t="shared" si="0"/>
        <v>1.0382638729947269E-2</v>
      </c>
      <c r="BF17" s="20">
        <f>(+BC17/'2011 New'!BC15)-1</f>
        <v>-1.9405908604430366E-2</v>
      </c>
      <c r="BG17" t="s">
        <v>15</v>
      </c>
      <c r="BJ17" s="32"/>
      <c r="BK17" s="6" t="s">
        <v>15</v>
      </c>
    </row>
    <row r="18" spans="1:69">
      <c r="A18" s="6" t="s">
        <v>16</v>
      </c>
      <c r="B18" s="7">
        <v>1.28</v>
      </c>
      <c r="C18" s="8">
        <v>542</v>
      </c>
      <c r="D18" s="8">
        <v>518</v>
      </c>
      <c r="E18" s="8">
        <v>525</v>
      </c>
      <c r="F18" s="77">
        <v>520</v>
      </c>
      <c r="G18" s="62">
        <v>525</v>
      </c>
      <c r="H18" s="62">
        <v>522</v>
      </c>
      <c r="I18" s="62">
        <v>524</v>
      </c>
      <c r="J18" s="79">
        <v>533</v>
      </c>
      <c r="K18" s="62">
        <v>523</v>
      </c>
      <c r="L18" s="62">
        <v>529</v>
      </c>
      <c r="M18" s="62">
        <v>527</v>
      </c>
      <c r="N18" s="62">
        <v>521</v>
      </c>
      <c r="O18" s="62">
        <v>541</v>
      </c>
      <c r="P18" s="62">
        <v>544</v>
      </c>
      <c r="Q18" s="62">
        <v>540</v>
      </c>
      <c r="R18" s="62">
        <v>544</v>
      </c>
      <c r="S18" s="62">
        <v>543</v>
      </c>
      <c r="T18" s="62">
        <v>529</v>
      </c>
      <c r="U18" s="62">
        <v>531</v>
      </c>
      <c r="V18" s="62">
        <v>528</v>
      </c>
      <c r="W18" s="62">
        <v>523</v>
      </c>
      <c r="X18" s="62">
        <v>525</v>
      </c>
      <c r="Y18" s="62">
        <v>524</v>
      </c>
      <c r="Z18" s="62">
        <v>529</v>
      </c>
      <c r="AA18" s="62">
        <v>543</v>
      </c>
      <c r="AB18" s="62">
        <v>524</v>
      </c>
      <c r="AC18" s="62">
        <v>516</v>
      </c>
      <c r="AD18" s="62">
        <v>514</v>
      </c>
      <c r="AE18" s="62">
        <v>514</v>
      </c>
      <c r="AF18" s="62">
        <v>518</v>
      </c>
      <c r="AG18" s="62">
        <v>502</v>
      </c>
      <c r="AH18" s="62">
        <v>505</v>
      </c>
      <c r="AI18" s="62">
        <v>507</v>
      </c>
      <c r="AJ18" s="62">
        <v>539</v>
      </c>
      <c r="AK18" s="62">
        <v>520</v>
      </c>
      <c r="AL18" s="62">
        <v>526</v>
      </c>
      <c r="AM18" s="62">
        <v>520</v>
      </c>
      <c r="AN18" s="62">
        <v>523</v>
      </c>
      <c r="AO18" s="62">
        <v>525</v>
      </c>
      <c r="AP18" s="62">
        <v>527</v>
      </c>
      <c r="AQ18" s="62">
        <v>538</v>
      </c>
      <c r="AR18" s="62">
        <v>543</v>
      </c>
      <c r="AS18" s="62">
        <v>538</v>
      </c>
      <c r="AT18" s="62">
        <v>489</v>
      </c>
      <c r="AU18" s="62">
        <v>534</v>
      </c>
      <c r="AV18" s="62">
        <v>543</v>
      </c>
      <c r="AW18" s="62">
        <v>550</v>
      </c>
      <c r="AX18" s="62">
        <v>541</v>
      </c>
      <c r="AY18" s="62">
        <v>535</v>
      </c>
      <c r="AZ18" s="62">
        <v>543</v>
      </c>
      <c r="BA18" s="62">
        <v>537</v>
      </c>
      <c r="BB18" s="62">
        <v>539</v>
      </c>
      <c r="BC18" s="62">
        <v>530</v>
      </c>
      <c r="BD18" s="32"/>
      <c r="BE18" s="20">
        <f t="shared" si="0"/>
        <v>-1.6697588126159513E-2</v>
      </c>
      <c r="BF18" s="20">
        <f>(+BC18/'2011 New'!BC16)-1</f>
        <v>-2.2140221402214055E-2</v>
      </c>
      <c r="BG18" t="s">
        <v>16</v>
      </c>
      <c r="BJ18" s="32"/>
      <c r="BK18" s="6" t="s">
        <v>16</v>
      </c>
    </row>
    <row r="19" spans="1:69">
      <c r="A19" s="6" t="s">
        <v>17</v>
      </c>
      <c r="B19" s="7">
        <v>0.17</v>
      </c>
      <c r="C19" s="8">
        <v>457.81310000000002</v>
      </c>
      <c r="D19" s="8">
        <v>452.5634</v>
      </c>
      <c r="E19" s="8">
        <v>409.64499999999998</v>
      </c>
      <c r="F19" s="77">
        <v>406.28630000000004</v>
      </c>
      <c r="G19" s="62">
        <v>414.33499999999998</v>
      </c>
      <c r="H19" s="62">
        <v>449.59050000000002</v>
      </c>
      <c r="I19" s="62">
        <v>445.86330000000004</v>
      </c>
      <c r="J19" s="79">
        <v>370.56720000000001</v>
      </c>
      <c r="K19" s="62">
        <v>431.4957</v>
      </c>
      <c r="L19" s="62">
        <v>403.92529999999999</v>
      </c>
      <c r="M19" s="62">
        <v>411.54400000000004</v>
      </c>
      <c r="N19" s="62">
        <v>405.55060000000003</v>
      </c>
      <c r="O19" s="62">
        <v>426.44550000000004</v>
      </c>
      <c r="P19" s="62">
        <v>414.02140000000003</v>
      </c>
      <c r="Q19" s="62">
        <v>416.89490000000001</v>
      </c>
      <c r="R19" s="62">
        <v>416.34050000000002</v>
      </c>
      <c r="S19" s="62">
        <v>421.79510000000005</v>
      </c>
      <c r="T19" s="62">
        <v>415.97770000000003</v>
      </c>
      <c r="U19" s="62">
        <v>413.40440000000001</v>
      </c>
      <c r="V19" s="62">
        <v>409.47950000000003</v>
      </c>
      <c r="W19" s="62">
        <v>402.83510000000001</v>
      </c>
      <c r="X19" s="62">
        <v>369.14879999999999</v>
      </c>
      <c r="Y19" s="62">
        <v>366.29140000000001</v>
      </c>
      <c r="Z19" s="62">
        <v>378.52850000000001</v>
      </c>
      <c r="AA19" s="62">
        <v>379.06980000000004</v>
      </c>
      <c r="AB19" s="62">
        <v>373.59980000000002</v>
      </c>
      <c r="AC19" s="62">
        <v>393.16239999999999</v>
      </c>
      <c r="AD19" s="62">
        <v>379.01400000000001</v>
      </c>
      <c r="AE19" s="62">
        <v>379.96519999999998</v>
      </c>
      <c r="AF19" s="62">
        <v>361.33850000000001</v>
      </c>
      <c r="AG19" s="62">
        <v>381.71629999999999</v>
      </c>
      <c r="AH19" s="62">
        <v>387.95249999999999</v>
      </c>
      <c r="AI19" s="62">
        <v>390.88619999999997</v>
      </c>
      <c r="AJ19" s="62">
        <v>402.22719999999998</v>
      </c>
      <c r="AK19" s="62">
        <v>373.80450000000002</v>
      </c>
      <c r="AL19" s="62">
        <v>385.53649999999999</v>
      </c>
      <c r="AM19" s="62">
        <v>382.51139999999998</v>
      </c>
      <c r="AN19" s="62">
        <v>369.3655</v>
      </c>
      <c r="AO19" s="62">
        <v>392.30950000000001</v>
      </c>
      <c r="AP19" s="62">
        <v>367.4298</v>
      </c>
      <c r="AQ19" s="62">
        <v>384.77260000000001</v>
      </c>
      <c r="AR19" s="62">
        <v>401.33920000000001</v>
      </c>
      <c r="AS19" s="62">
        <v>378.22320000000002</v>
      </c>
      <c r="AT19" s="62">
        <v>368.91500000000002</v>
      </c>
      <c r="AU19" s="62">
        <v>378.42899999999997</v>
      </c>
      <c r="AV19" s="62">
        <v>361.77100000000002</v>
      </c>
      <c r="AW19" s="62">
        <v>359.82319999999999</v>
      </c>
      <c r="AX19" s="62">
        <v>391.48770000000002</v>
      </c>
      <c r="AY19" s="62">
        <v>393.9393</v>
      </c>
      <c r="AZ19" s="62">
        <v>466.61329999999998</v>
      </c>
      <c r="BA19" s="62">
        <v>407.57420000000002</v>
      </c>
      <c r="BB19" s="62">
        <v>389.22239999999999</v>
      </c>
      <c r="BC19" s="62">
        <v>389.2715</v>
      </c>
      <c r="BD19" s="32"/>
      <c r="BE19" s="20">
        <f t="shared" si="0"/>
        <v>1.2614895751128508E-4</v>
      </c>
      <c r="BF19" s="20">
        <f>(+BC19/'2011 New'!BC17)-1</f>
        <v>-0.14971524405920233</v>
      </c>
      <c r="BG19" t="s">
        <v>17</v>
      </c>
      <c r="BJ19" s="32"/>
      <c r="BK19" s="6" t="s">
        <v>17</v>
      </c>
    </row>
    <row r="20" spans="1:69">
      <c r="A20" s="6" t="s">
        <v>4</v>
      </c>
      <c r="B20" s="7">
        <v>7.51</v>
      </c>
      <c r="C20" s="8">
        <v>232.65620000000001</v>
      </c>
      <c r="D20" s="8">
        <v>230.12650000000002</v>
      </c>
      <c r="E20" s="8">
        <v>229.89030000000002</v>
      </c>
      <c r="F20" s="77">
        <v>253.55890000000002</v>
      </c>
      <c r="G20" s="62">
        <v>232.48400000000001</v>
      </c>
      <c r="H20" s="62">
        <v>241.61580000000001</v>
      </c>
      <c r="I20" s="62">
        <v>229.38910000000001</v>
      </c>
      <c r="J20" s="79">
        <v>232.10690000000002</v>
      </c>
      <c r="K20" s="62">
        <v>233.7466</v>
      </c>
      <c r="L20" s="62">
        <v>241.36190000000002</v>
      </c>
      <c r="M20" s="62">
        <v>241.14410000000001</v>
      </c>
      <c r="N20" s="62">
        <v>240.33430000000001</v>
      </c>
      <c r="O20" s="62">
        <v>239.93730000000002</v>
      </c>
      <c r="P20" s="62">
        <v>230.84360000000001</v>
      </c>
      <c r="Q20" s="62">
        <v>225.7534</v>
      </c>
      <c r="R20" s="62">
        <v>208.7396</v>
      </c>
      <c r="S20" s="62">
        <v>208.66050000000001</v>
      </c>
      <c r="T20" s="62">
        <v>239.63070000000002</v>
      </c>
      <c r="U20" s="62">
        <v>229.63320000000002</v>
      </c>
      <c r="V20" s="62">
        <v>227.89660000000001</v>
      </c>
      <c r="W20" s="62">
        <v>227.6104</v>
      </c>
      <c r="X20" s="62">
        <v>244.49800000000002</v>
      </c>
      <c r="Y20" s="62">
        <v>243.87440000000001</v>
      </c>
      <c r="Z20" s="62">
        <v>244.67780000000002</v>
      </c>
      <c r="AA20" s="62">
        <v>224.10470000000001</v>
      </c>
      <c r="AB20" s="62">
        <v>251.16560000000001</v>
      </c>
      <c r="AC20" s="62">
        <v>243.71090000000001</v>
      </c>
      <c r="AD20" s="62">
        <v>247.535</v>
      </c>
      <c r="AE20" s="62">
        <v>242.053</v>
      </c>
      <c r="AF20" s="62">
        <v>234.69470000000001</v>
      </c>
      <c r="AG20" s="62">
        <v>232.63589999999999</v>
      </c>
      <c r="AH20" s="62">
        <v>234.12100000000001</v>
      </c>
      <c r="AI20" s="62">
        <v>220.08240000000001</v>
      </c>
      <c r="AJ20" s="62">
        <v>237.4265</v>
      </c>
      <c r="AK20" s="62">
        <v>238.35509999999999</v>
      </c>
      <c r="AL20" s="62">
        <v>239.0966</v>
      </c>
      <c r="AM20" s="62">
        <v>223.07910000000001</v>
      </c>
      <c r="AN20" s="62">
        <v>222.51609999999999</v>
      </c>
      <c r="AO20" s="62">
        <v>221.86930000000001</v>
      </c>
      <c r="AP20" s="62">
        <v>232.16149999999999</v>
      </c>
      <c r="AQ20" s="62">
        <v>230.9665</v>
      </c>
      <c r="AR20" s="62">
        <v>259.74630000000002</v>
      </c>
      <c r="AS20" s="62">
        <v>248.39510000000001</v>
      </c>
      <c r="AT20" s="62">
        <v>220.27510000000001</v>
      </c>
      <c r="AU20" s="62">
        <v>260.35489999999999</v>
      </c>
      <c r="AV20" s="62">
        <v>222.61519999999999</v>
      </c>
      <c r="AW20" s="62">
        <v>223.38499999999999</v>
      </c>
      <c r="AX20" s="62">
        <v>227.5419</v>
      </c>
      <c r="AY20" s="62">
        <v>232.85300000000001</v>
      </c>
      <c r="AZ20" s="62">
        <v>231.59960000000001</v>
      </c>
      <c r="BA20" s="62">
        <v>234.93950000000001</v>
      </c>
      <c r="BB20" s="62">
        <v>237.4316</v>
      </c>
      <c r="BC20" s="62">
        <v>239.35409999999999</v>
      </c>
      <c r="BD20" s="32"/>
      <c r="BE20" s="20">
        <f t="shared" si="0"/>
        <v>8.0970687979189382E-3</v>
      </c>
      <c r="BF20" s="20">
        <f>(+BC20/'2011 New'!BC18)-1</f>
        <v>2.8788830901562035E-2</v>
      </c>
      <c r="BG20" t="s">
        <v>4</v>
      </c>
      <c r="BJ20" s="32"/>
      <c r="BK20" s="6" t="s">
        <v>4</v>
      </c>
    </row>
    <row r="21" spans="1:69">
      <c r="A21" s="6" t="s">
        <v>18</v>
      </c>
      <c r="B21" s="7">
        <v>0.94</v>
      </c>
      <c r="C21" s="8">
        <v>394.16</v>
      </c>
      <c r="D21" s="8">
        <v>402.50839999999999</v>
      </c>
      <c r="E21" s="8">
        <v>385.70050000000003</v>
      </c>
      <c r="F21" s="77">
        <v>399.84450000000004</v>
      </c>
      <c r="G21" s="62">
        <v>403.767</v>
      </c>
      <c r="H21" s="62">
        <v>402.18880000000001</v>
      </c>
      <c r="I21" s="62">
        <v>403.0915</v>
      </c>
      <c r="J21" s="79">
        <v>407.94120000000004</v>
      </c>
      <c r="K21" s="62">
        <v>419.8381</v>
      </c>
      <c r="L21" s="62">
        <v>417.83160000000004</v>
      </c>
      <c r="M21" s="62">
        <v>415.0104</v>
      </c>
      <c r="N21" s="62">
        <v>457.52960000000002</v>
      </c>
      <c r="O21" s="62">
        <v>460.39330000000001</v>
      </c>
      <c r="P21" s="62">
        <v>472.85120000000001</v>
      </c>
      <c r="Q21" s="62">
        <v>483.50810000000001</v>
      </c>
      <c r="R21" s="62">
        <v>497.31830000000002</v>
      </c>
      <c r="S21" s="62">
        <v>520.7989</v>
      </c>
      <c r="T21" s="62">
        <v>527.08879999999999</v>
      </c>
      <c r="U21" s="62">
        <v>531.28610000000003</v>
      </c>
      <c r="V21" s="62">
        <v>536.93209999999999</v>
      </c>
      <c r="W21" s="62">
        <v>526.69730000000004</v>
      </c>
      <c r="X21" s="62">
        <v>528.67349999999999</v>
      </c>
      <c r="Y21" s="62">
        <v>532.30799999999999</v>
      </c>
      <c r="Z21" s="62">
        <v>528.20069999999998</v>
      </c>
      <c r="AA21" s="62">
        <v>537.35940000000005</v>
      </c>
      <c r="AB21" s="62">
        <v>519.01940000000002</v>
      </c>
      <c r="AC21" s="62">
        <v>519.81550000000004</v>
      </c>
      <c r="AD21" s="62">
        <v>528.55529999999999</v>
      </c>
      <c r="AE21" s="62">
        <v>522.53840000000002</v>
      </c>
      <c r="AF21" s="62">
        <v>512.83939999999996</v>
      </c>
      <c r="AG21" s="62">
        <v>516.51319999999998</v>
      </c>
      <c r="AH21" s="62">
        <v>520.01940000000002</v>
      </c>
      <c r="AI21" s="62">
        <v>508.00420000000003</v>
      </c>
      <c r="AJ21" s="62">
        <v>497.15690000000001</v>
      </c>
      <c r="AK21" s="62">
        <v>487.5138</v>
      </c>
      <c r="AL21" s="62">
        <v>457.25009999999997</v>
      </c>
      <c r="AM21" s="62">
        <v>435.56790000000001</v>
      </c>
      <c r="AN21" s="62">
        <v>421.29349999999999</v>
      </c>
      <c r="AO21" s="62">
        <v>392.25659999999999</v>
      </c>
      <c r="AP21" s="62">
        <v>401.86950000000002</v>
      </c>
      <c r="AQ21" s="62">
        <v>375.39280000000002</v>
      </c>
      <c r="AR21" s="62">
        <v>360.16129999999998</v>
      </c>
      <c r="AS21" s="62">
        <v>362.20150000000001</v>
      </c>
      <c r="AT21" s="62">
        <v>360.23520000000002</v>
      </c>
      <c r="AU21" s="62">
        <v>362.98579999999998</v>
      </c>
      <c r="AV21" s="62">
        <v>368.6189</v>
      </c>
      <c r="AW21" s="62">
        <v>367.0795</v>
      </c>
      <c r="AX21" s="62">
        <v>363.33019999999999</v>
      </c>
      <c r="AY21" s="62">
        <v>379.411</v>
      </c>
      <c r="AZ21" s="62">
        <v>384.95760000000001</v>
      </c>
      <c r="BA21" s="62">
        <v>388.37650000000002</v>
      </c>
      <c r="BB21" s="62">
        <v>419.95710000000003</v>
      </c>
      <c r="BC21" s="62">
        <v>421.80079999999998</v>
      </c>
      <c r="BD21" s="32"/>
      <c r="BE21" s="20">
        <f t="shared" si="0"/>
        <v>4.3902103333886E-3</v>
      </c>
      <c r="BF21" s="20">
        <f>(+BC21/'2011 New'!BC19)-1</f>
        <v>7.0125837223462328E-2</v>
      </c>
      <c r="BG21" t="s">
        <v>18</v>
      </c>
      <c r="BJ21" s="32"/>
      <c r="BK21" s="6" t="s">
        <v>18</v>
      </c>
    </row>
    <row r="22" spans="1:69">
      <c r="A22" s="23" t="s">
        <v>5</v>
      </c>
      <c r="B22" s="22">
        <v>92.87</v>
      </c>
      <c r="C22" s="8">
        <v>549.1653</v>
      </c>
      <c r="D22" s="8">
        <v>545.68370000000004</v>
      </c>
      <c r="E22" s="8">
        <v>535.72810000000004</v>
      </c>
      <c r="F22" s="77">
        <v>526.6499</v>
      </c>
      <c r="G22" s="62">
        <v>525.07479999999998</v>
      </c>
      <c r="H22" s="62">
        <v>529.53179999999998</v>
      </c>
      <c r="I22" s="62">
        <v>528.71609999999998</v>
      </c>
      <c r="J22" s="79">
        <v>530.19310000000007</v>
      </c>
      <c r="K22" s="62">
        <v>524.42070000000001</v>
      </c>
      <c r="L22" s="62">
        <v>523.46120000000008</v>
      </c>
      <c r="M22" s="62">
        <v>527.75279999999998</v>
      </c>
      <c r="N22" s="62">
        <v>532.79060000000004</v>
      </c>
      <c r="O22" s="62">
        <v>550.54020000000003</v>
      </c>
      <c r="P22" s="62">
        <v>564.30770000000007</v>
      </c>
      <c r="Q22" s="62">
        <v>565.20540000000005</v>
      </c>
      <c r="R22" s="62">
        <v>565.03710000000001</v>
      </c>
      <c r="S22" s="62">
        <v>569.41680000000008</v>
      </c>
      <c r="T22" s="62">
        <v>526.58400000000006</v>
      </c>
      <c r="U22" s="62">
        <v>515.61070000000007</v>
      </c>
      <c r="V22" s="62">
        <v>539.31910000000005</v>
      </c>
      <c r="W22" s="62">
        <v>546.59339999999997</v>
      </c>
      <c r="X22" s="62">
        <v>548.66830000000004</v>
      </c>
      <c r="Y22" s="62">
        <v>499.3981</v>
      </c>
      <c r="Z22" s="62">
        <v>504.11190000000005</v>
      </c>
      <c r="AA22" s="62">
        <v>522.26620000000003</v>
      </c>
      <c r="AB22" s="62">
        <v>539.09590000000003</v>
      </c>
      <c r="AC22" s="62">
        <v>534.81050000000005</v>
      </c>
      <c r="AD22" s="62">
        <v>507.62720000000002</v>
      </c>
      <c r="AE22" s="62">
        <v>515.45460000000003</v>
      </c>
      <c r="AF22" s="62">
        <v>541.0498</v>
      </c>
      <c r="AG22" s="62">
        <v>548.11599999999999</v>
      </c>
      <c r="AH22" s="62">
        <v>537.51670000000001</v>
      </c>
      <c r="AI22" s="62">
        <v>510.93869999999998</v>
      </c>
      <c r="AJ22" s="62">
        <v>537.25580000000002</v>
      </c>
      <c r="AK22" s="62">
        <v>536.255</v>
      </c>
      <c r="AL22" s="62">
        <v>525.68039999999996</v>
      </c>
      <c r="AM22" s="62">
        <v>521.22969999999998</v>
      </c>
      <c r="AN22" s="62">
        <v>503.02460000000002</v>
      </c>
      <c r="AO22" s="62">
        <v>481.18869999999998</v>
      </c>
      <c r="AP22" s="62">
        <v>475.58679999999998</v>
      </c>
      <c r="AQ22" s="62">
        <v>456.95179999999999</v>
      </c>
      <c r="AR22" s="62">
        <v>452.5453</v>
      </c>
      <c r="AS22" s="62">
        <v>450.29129999999998</v>
      </c>
      <c r="AT22" s="62">
        <v>451.1977</v>
      </c>
      <c r="AU22" s="62">
        <v>444.16199999999998</v>
      </c>
      <c r="AV22" s="62">
        <v>452.02879999999999</v>
      </c>
      <c r="AW22" s="62">
        <v>451.66919999999999</v>
      </c>
      <c r="AX22" s="62">
        <v>435.24340000000001</v>
      </c>
      <c r="AY22" s="62">
        <v>437.00979999999998</v>
      </c>
      <c r="AZ22" s="62">
        <v>443.15910000000002</v>
      </c>
      <c r="BA22" s="62">
        <v>439.76530000000002</v>
      </c>
      <c r="BB22" s="62">
        <v>417.63529999999997</v>
      </c>
      <c r="BC22" s="62">
        <v>415.80279999999999</v>
      </c>
      <c r="BD22" s="241"/>
      <c r="BE22" s="20">
        <f t="shared" si="0"/>
        <v>-4.3877995945266202E-3</v>
      </c>
      <c r="BF22" s="20">
        <f>(+BC22/'2011 New'!BC20)-1</f>
        <v>-0.2428458243811108</v>
      </c>
      <c r="BG22" t="s">
        <v>5</v>
      </c>
      <c r="BJ22" s="241"/>
      <c r="BK22" s="23" t="s">
        <v>5</v>
      </c>
    </row>
    <row r="23" spans="1:69">
      <c r="A23" s="23" t="s">
        <v>6</v>
      </c>
      <c r="B23" s="22">
        <v>7.13</v>
      </c>
      <c r="C23" s="8">
        <v>473.44230000000005</v>
      </c>
      <c r="D23" s="8">
        <v>469.39150000000001</v>
      </c>
      <c r="E23" s="8">
        <v>473.0093</v>
      </c>
      <c r="F23" s="77">
        <v>482.17590000000001</v>
      </c>
      <c r="G23" s="62">
        <v>484.85940000000005</v>
      </c>
      <c r="H23" s="62">
        <v>484.80190000000005</v>
      </c>
      <c r="I23" s="62">
        <v>481.59720000000004</v>
      </c>
      <c r="J23" s="79">
        <v>482.36540000000002</v>
      </c>
      <c r="K23" s="62">
        <v>475.3417</v>
      </c>
      <c r="L23" s="62">
        <v>484.35330000000005</v>
      </c>
      <c r="M23" s="62">
        <v>496.90440000000001</v>
      </c>
      <c r="N23" s="62">
        <v>496.35550000000001</v>
      </c>
      <c r="O23" s="62">
        <v>503.68550000000005</v>
      </c>
      <c r="P23" s="62">
        <v>515.84620000000007</v>
      </c>
      <c r="Q23" s="62">
        <v>513.73090000000002</v>
      </c>
      <c r="R23" s="62">
        <v>528.53150000000005</v>
      </c>
      <c r="S23" s="62">
        <v>510.67170000000004</v>
      </c>
      <c r="T23" s="62">
        <v>476.9597</v>
      </c>
      <c r="U23" s="62">
        <v>459.87800000000004</v>
      </c>
      <c r="V23" s="62">
        <v>457.88740000000001</v>
      </c>
      <c r="W23" s="62">
        <v>453.21600000000001</v>
      </c>
      <c r="X23" s="62">
        <v>405.44220000000001</v>
      </c>
      <c r="Y23" s="62">
        <v>409.87970000000001</v>
      </c>
      <c r="Z23" s="62">
        <v>434.66030000000001</v>
      </c>
      <c r="AA23" s="62">
        <v>465.68530000000004</v>
      </c>
      <c r="AB23" s="62">
        <v>451.0324</v>
      </c>
      <c r="AC23" s="62">
        <v>449.54969999999997</v>
      </c>
      <c r="AD23" s="62">
        <v>435.95769999999999</v>
      </c>
      <c r="AE23" s="62">
        <v>429.4907</v>
      </c>
      <c r="AF23" s="62">
        <v>440.09300000000002</v>
      </c>
      <c r="AG23" s="62">
        <v>435.93270000000001</v>
      </c>
      <c r="AH23" s="62">
        <v>443.50540000000001</v>
      </c>
      <c r="AI23" s="62">
        <v>433.74029999999999</v>
      </c>
      <c r="AJ23" s="62">
        <v>440.7894</v>
      </c>
      <c r="AK23" s="62">
        <v>433.81439999999998</v>
      </c>
      <c r="AL23" s="62">
        <v>426.92619999999999</v>
      </c>
      <c r="AM23" s="62">
        <v>406.90440000000001</v>
      </c>
      <c r="AN23" s="62">
        <v>402.89370000000002</v>
      </c>
      <c r="AO23" s="62">
        <v>394.43270000000001</v>
      </c>
      <c r="AP23" s="62">
        <v>390.73680000000002</v>
      </c>
      <c r="AQ23" s="62">
        <v>382.28680000000003</v>
      </c>
      <c r="AR23" s="62">
        <v>377.65940000000001</v>
      </c>
      <c r="AS23" s="62">
        <v>385.3329</v>
      </c>
      <c r="AT23" s="62">
        <v>384.90410000000003</v>
      </c>
      <c r="AU23" s="62">
        <v>377.68079999999998</v>
      </c>
      <c r="AV23" s="62">
        <v>382.2654</v>
      </c>
      <c r="AW23" s="62">
        <v>389.25130000000001</v>
      </c>
      <c r="AX23" s="62">
        <v>384.63459999999998</v>
      </c>
      <c r="AY23" s="62">
        <v>381.5745</v>
      </c>
      <c r="AZ23" s="62">
        <v>373.63619999999997</v>
      </c>
      <c r="BA23" s="62">
        <v>379.262</v>
      </c>
      <c r="BB23" s="62">
        <v>373.91750000000002</v>
      </c>
      <c r="BC23" s="62">
        <v>372.27690000000001</v>
      </c>
      <c r="BD23" s="241"/>
      <c r="BE23" s="20">
        <f t="shared" si="0"/>
        <v>-4.3875988687344103E-3</v>
      </c>
      <c r="BF23" s="20">
        <f>(+BC23/'2011 New'!BC21)-1</f>
        <v>-0.21368052664495762</v>
      </c>
      <c r="BG23" t="s">
        <v>6</v>
      </c>
      <c r="BJ23" s="241"/>
      <c r="BK23" s="23" t="s">
        <v>6</v>
      </c>
    </row>
    <row r="24" spans="1:69">
      <c r="A24" s="6" t="s">
        <v>19</v>
      </c>
      <c r="B24" s="7">
        <v>49.51</v>
      </c>
      <c r="C24" s="8">
        <v>543.7663</v>
      </c>
      <c r="D24" s="8">
        <v>540.2441</v>
      </c>
      <c r="E24" s="8">
        <v>531.25620000000004</v>
      </c>
      <c r="F24" s="77">
        <v>523.47890000000007</v>
      </c>
      <c r="G24" s="62">
        <v>522.20740000000001</v>
      </c>
      <c r="H24" s="62">
        <v>526.34260000000006</v>
      </c>
      <c r="I24" s="62">
        <v>525.35649999999998</v>
      </c>
      <c r="J24" s="79">
        <v>526.78300000000002</v>
      </c>
      <c r="K24" s="62">
        <v>520.92140000000006</v>
      </c>
      <c r="L24" s="62">
        <v>520.67280000000005</v>
      </c>
      <c r="M24" s="62">
        <v>525.55330000000004</v>
      </c>
      <c r="N24" s="62">
        <v>530.19280000000003</v>
      </c>
      <c r="O24" s="62">
        <v>547.19950000000006</v>
      </c>
      <c r="P24" s="62">
        <v>560.85239999999999</v>
      </c>
      <c r="Q24" s="62">
        <v>561.53530000000001</v>
      </c>
      <c r="R24" s="62">
        <v>562.43430000000001</v>
      </c>
      <c r="S24" s="62">
        <v>565.22829999999999</v>
      </c>
      <c r="T24" s="62">
        <v>523.04579999999999</v>
      </c>
      <c r="U24" s="62">
        <v>511.637</v>
      </c>
      <c r="V24" s="62">
        <v>533.51300000000003</v>
      </c>
      <c r="W24" s="62">
        <v>539.93560000000002</v>
      </c>
      <c r="X24" s="62">
        <v>538.45630000000006</v>
      </c>
      <c r="Y24" s="62">
        <v>493.0154</v>
      </c>
      <c r="Z24" s="62">
        <v>499.16</v>
      </c>
      <c r="AA24" s="62">
        <v>518.23199999999997</v>
      </c>
      <c r="AB24" s="62">
        <v>532.81700000000001</v>
      </c>
      <c r="AC24" s="62">
        <v>528.73140000000001</v>
      </c>
      <c r="AD24" s="62">
        <v>502.5172</v>
      </c>
      <c r="AE24" s="62">
        <v>509.3254</v>
      </c>
      <c r="AF24" s="62">
        <v>533.85159999999996</v>
      </c>
      <c r="AG24" s="62">
        <v>540.1173</v>
      </c>
      <c r="AH24" s="62">
        <v>530.81370000000004</v>
      </c>
      <c r="AI24" s="62">
        <v>505.43450000000001</v>
      </c>
      <c r="AJ24" s="62">
        <v>530.3777</v>
      </c>
      <c r="AK24" s="62">
        <v>528.95100000000002</v>
      </c>
      <c r="AL24" s="62">
        <v>518.63919999999996</v>
      </c>
      <c r="AM24" s="62">
        <v>513.07830000000001</v>
      </c>
      <c r="AN24" s="62">
        <v>495.88529999999997</v>
      </c>
      <c r="AO24" s="62">
        <v>475.00299999999999</v>
      </c>
      <c r="AP24" s="62">
        <v>469.53699999999998</v>
      </c>
      <c r="AQ24" s="62">
        <v>451.62819999999999</v>
      </c>
      <c r="AR24" s="62">
        <v>447.20589999999999</v>
      </c>
      <c r="AS24" s="62">
        <v>445.65980000000002</v>
      </c>
      <c r="AT24" s="62">
        <v>446.471</v>
      </c>
      <c r="AU24" s="62">
        <v>439.42189999999999</v>
      </c>
      <c r="AV24" s="62">
        <v>447.05470000000003</v>
      </c>
      <c r="AW24" s="62">
        <v>447.21879999999999</v>
      </c>
      <c r="AX24" s="62">
        <v>431.63499999999999</v>
      </c>
      <c r="AY24" s="62">
        <v>433.0573</v>
      </c>
      <c r="AZ24" s="62">
        <v>438.20209999999997</v>
      </c>
      <c r="BA24" s="62">
        <v>435.45139999999998</v>
      </c>
      <c r="BB24" s="62">
        <v>414.51819999999998</v>
      </c>
      <c r="BC24" s="62">
        <v>412.69940000000003</v>
      </c>
      <c r="BD24" s="32"/>
      <c r="BE24" s="20">
        <f t="shared" si="0"/>
        <v>-4.3877446153147703E-3</v>
      </c>
      <c r="BF24" s="20">
        <f>(+BC24/'2011 New'!BC22)-1</f>
        <v>-0.24103534919321035</v>
      </c>
      <c r="BG24" t="s">
        <v>19</v>
      </c>
      <c r="BJ24" s="32"/>
      <c r="BK24" s="6" t="s">
        <v>19</v>
      </c>
    </row>
    <row r="25" spans="1:69">
      <c r="A25" s="16" t="s">
        <v>1</v>
      </c>
      <c r="B25" s="17">
        <f>SUM(B9:B24)-B22-B23</f>
        <v>100</v>
      </c>
      <c r="C25" s="147">
        <v>529.52650000000006</v>
      </c>
      <c r="D25" s="147">
        <v>525.71469999999999</v>
      </c>
      <c r="E25" s="147">
        <v>518.92529999999999</v>
      </c>
      <c r="F25" s="214">
        <v>513.82380000000001</v>
      </c>
      <c r="G25" s="214">
        <v>512.351</v>
      </c>
      <c r="H25" s="214">
        <v>514.71379999999999</v>
      </c>
      <c r="I25" s="214">
        <v>513.9556</v>
      </c>
      <c r="J25" s="234">
        <v>512.46210000000008</v>
      </c>
      <c r="K25" s="235">
        <v>509.81690000000003</v>
      </c>
      <c r="L25" s="235">
        <v>511.66110000000003</v>
      </c>
      <c r="M25" s="243">
        <v>514.59960000000001</v>
      </c>
      <c r="N25" s="243">
        <v>520.0856</v>
      </c>
      <c r="O25" s="243">
        <v>530.59220000000005</v>
      </c>
      <c r="P25" s="243">
        <v>540.58609999999999</v>
      </c>
      <c r="Q25" s="243">
        <v>542.89850000000001</v>
      </c>
      <c r="R25" s="243">
        <v>542.63130000000001</v>
      </c>
      <c r="S25" s="243">
        <v>539.74540000000002</v>
      </c>
      <c r="T25" s="243">
        <v>521.23950000000002</v>
      </c>
      <c r="U25" s="243">
        <v>511.6438</v>
      </c>
      <c r="V25" s="235">
        <v>519.78530000000001</v>
      </c>
      <c r="W25" s="235">
        <v>521.03750000000002</v>
      </c>
      <c r="X25" s="235">
        <v>516.36990000000003</v>
      </c>
      <c r="Y25" s="235">
        <v>491.72030000000001</v>
      </c>
      <c r="Z25" s="235">
        <v>491.3503</v>
      </c>
      <c r="AA25" s="235">
        <v>500.20660000000004</v>
      </c>
      <c r="AB25" s="235">
        <v>506.21140000000003</v>
      </c>
      <c r="AC25" s="235">
        <v>503.101</v>
      </c>
      <c r="AD25" s="235">
        <v>489.87020000000001</v>
      </c>
      <c r="AE25" s="235">
        <v>493.67149999999998</v>
      </c>
      <c r="AF25" s="235">
        <v>506.48630000000003</v>
      </c>
      <c r="AG25" s="235">
        <v>511.1069</v>
      </c>
      <c r="AH25" s="235">
        <v>507.38490000000002</v>
      </c>
      <c r="AI25" s="235">
        <v>494.08499999999998</v>
      </c>
      <c r="AJ25" s="235">
        <v>509.47250000000003</v>
      </c>
      <c r="AK25" s="235">
        <v>510.64260000000002</v>
      </c>
      <c r="AL25" s="235">
        <v>505.78320000000002</v>
      </c>
      <c r="AM25" s="235">
        <v>502.05309999999997</v>
      </c>
      <c r="AN25" s="235">
        <v>493.88569999999999</v>
      </c>
      <c r="AO25" s="235">
        <v>484.41629999999998</v>
      </c>
      <c r="AP25" s="235">
        <v>483.06400000000002</v>
      </c>
      <c r="AQ25" s="235">
        <v>474.6035</v>
      </c>
      <c r="AR25" s="235">
        <v>474.87619999999998</v>
      </c>
      <c r="AS25" s="235">
        <v>473.99029999999999</v>
      </c>
      <c r="AT25" s="235">
        <v>470.24990000000003</v>
      </c>
      <c r="AU25" s="235">
        <v>469.75479999999999</v>
      </c>
      <c r="AV25" s="235">
        <v>470.47699999999998</v>
      </c>
      <c r="AW25" s="235">
        <v>469.59280000000001</v>
      </c>
      <c r="AX25" s="235">
        <v>462.42919999999998</v>
      </c>
      <c r="AY25" s="235">
        <v>462.49869999999999</v>
      </c>
      <c r="AZ25" s="235">
        <v>463.33370000000002</v>
      </c>
      <c r="BA25" s="235">
        <v>462.97899999999998</v>
      </c>
      <c r="BB25" s="235">
        <v>453.4271</v>
      </c>
      <c r="BC25" s="235">
        <v>453.4246</v>
      </c>
      <c r="BD25" s="206"/>
      <c r="BE25" s="310">
        <f t="shared" si="0"/>
        <v>-5.5135654661864208E-6</v>
      </c>
      <c r="BF25" s="310">
        <f>(+BC25/'2011 New'!BC23)-1</f>
        <v>-0.14371688669027904</v>
      </c>
      <c r="BG25" t="s">
        <v>1</v>
      </c>
      <c r="BJ25" s="32"/>
      <c r="BK25" s="16" t="s">
        <v>1</v>
      </c>
      <c r="BQ25" s="111"/>
    </row>
    <row r="26" spans="1:69">
      <c r="A26" s="26" t="s">
        <v>202</v>
      </c>
      <c r="B26" s="29"/>
      <c r="C26" s="164">
        <v>0.13779030595804609</v>
      </c>
      <c r="D26" s="165">
        <f>+(D25/'2011 New'!D23)-1</f>
        <v>0.13321145776884502</v>
      </c>
      <c r="E26" s="165">
        <f>+(E25/'2011 New'!E23)-1</f>
        <v>0.12463216633601903</v>
      </c>
      <c r="F26" s="165">
        <f>+(F25/'2011 New'!F23)-1</f>
        <v>0.10555423828517507</v>
      </c>
      <c r="G26" s="165">
        <f>+(G25/'2011 New'!G23)-1</f>
        <v>0.12357355121575297</v>
      </c>
      <c r="H26" s="165">
        <f>+(H25/'2011 New'!H23)-1</f>
        <v>0.12221723423928799</v>
      </c>
      <c r="I26" s="165">
        <f>+(I25/'2011 New'!I23)-1</f>
        <v>0.11284895104925385</v>
      </c>
      <c r="J26" s="165">
        <f>+(J25/'2011 New'!J23)-1</f>
        <v>9.1018307257309417E-2</v>
      </c>
      <c r="K26" s="165">
        <f>+(K25/'2011 New'!K23)-1</f>
        <v>5.8553421954309792E-2</v>
      </c>
      <c r="L26" s="165">
        <f>+(L25/'2011 New'!L23)-1</f>
        <v>6.8619260668939308E-2</v>
      </c>
      <c r="M26" s="165">
        <f>+(M25/'2011 New'!M23)-1</f>
        <v>5.4004780916968365E-2</v>
      </c>
      <c r="N26" s="165">
        <f>+(N25/'2011 New'!N23)-1</f>
        <v>3.7963451738152854E-2</v>
      </c>
      <c r="O26" s="165">
        <f>+(O25/'2011 New'!O23)-1</f>
        <v>4.2455641936960609E-2</v>
      </c>
      <c r="P26" s="165">
        <f>+(P25/'2011 New'!P23)-1</f>
        <v>5.1440000248959894E-2</v>
      </c>
      <c r="Q26" s="165">
        <f>+(Q25/'2011 New'!Q23)-1</f>
        <v>2.6699169125941502E-2</v>
      </c>
      <c r="R26" s="165">
        <f>+(R25/'2011 New'!R23)-1</f>
        <v>-2.4443420083224865E-2</v>
      </c>
      <c r="S26" s="165">
        <f>+(S25/'2011 New'!S23)-1</f>
        <v>-3.481577475850528E-2</v>
      </c>
      <c r="T26" s="165">
        <f>+(T25/'2011 New'!T23)-1</f>
        <v>-6.2427994368518758E-2</v>
      </c>
      <c r="U26" s="165">
        <f>+(U25/'2011 New'!U23)-1</f>
        <v>-8.3690933704553716E-2</v>
      </c>
      <c r="V26" s="165">
        <f>+(V25/'2011 New'!V23)-1</f>
        <v>-7.664145922487553E-2</v>
      </c>
      <c r="W26" s="165">
        <f>+(W25/'2011 New'!W23)-1</f>
        <v>-9.745002077794207E-2</v>
      </c>
      <c r="X26" s="165">
        <f>+(X25/'2011 New'!X23)-1</f>
        <v>-0.10425740188626909</v>
      </c>
      <c r="Y26" s="165">
        <f>+(Y25/'2011 New'!Y23)-1</f>
        <v>-7.7655326691050242E-2</v>
      </c>
      <c r="Z26" s="165">
        <f>+(Z25/'2011 New'!Z23)-1</f>
        <v>-5.0603470729582933E-2</v>
      </c>
      <c r="AA26" s="165">
        <f>+(AA25/'2011 New'!AA23)-1</f>
        <v>-7.712247490201718E-3</v>
      </c>
      <c r="AB26" s="165">
        <f>+(AB25/'2011 New'!AB23)-1</f>
        <v>4.0564877101201935E-2</v>
      </c>
      <c r="AC26" s="165">
        <f>+(AC25/'2011 New'!AC23)-1</f>
        <v>6.267061627591608E-2</v>
      </c>
      <c r="AD26" s="165">
        <f>+(AD25/'2011 New'!AD23)-1</f>
        <v>2.7517713121165244E-2</v>
      </c>
      <c r="AE26" s="165">
        <f>+(AE25/'2011 New'!AE23)-1</f>
        <v>3.3539313398851078E-2</v>
      </c>
      <c r="AF26" s="165">
        <f>+(AF25/'2011 New'!AF23)-1</f>
        <v>7.0529399033136819E-2</v>
      </c>
      <c r="AG26" s="165">
        <f>+(AG25/'2011 New'!AG23)-1</f>
        <v>8.8043245250066571E-2</v>
      </c>
      <c r="AH26" s="165">
        <f>+(AH25/'2011 New'!AH23)-1</f>
        <v>7.2410355218496925E-2</v>
      </c>
      <c r="AI26" s="165">
        <f>+(AI25/'2011 New'!AI23)-1</f>
        <v>6.5337739134184503E-2</v>
      </c>
      <c r="AJ26" s="165">
        <f>+(AJ25/'2011 New'!AJ23)-1</f>
        <v>0.10004825791100469</v>
      </c>
      <c r="AK26" s="165">
        <f>+(AK25/'2011 New'!AK23)-1</f>
        <v>9.8680660444341095E-2</v>
      </c>
      <c r="AL26" s="165">
        <f>+(AL25/'2011 New'!AL23)-1</f>
        <v>0.1018176019574577</v>
      </c>
      <c r="AM26" s="165">
        <f>+(AM25/'2011 New'!AM23)-1</f>
        <v>8.9585016187958111E-2</v>
      </c>
      <c r="AN26" s="165">
        <f>+(AN25/'2011 New'!AN23)-1</f>
        <v>7.770596257705531E-2</v>
      </c>
      <c r="AO26" s="165">
        <f>+(AO25/'2011 New'!AO23)-1</f>
        <v>5.8380478911975953E-2</v>
      </c>
      <c r="AP26" s="165">
        <f>+(AP25/'2011 New'!AP23)-1</f>
        <v>5.8227206987667923E-2</v>
      </c>
      <c r="AQ26" s="165">
        <f>+(AQ25/'2011 New'!AQ23)-1</f>
        <v>3.4329865542467752E-2</v>
      </c>
      <c r="AR26" s="165">
        <f>+(AR25/'2011 New'!AR23)-1</f>
        <v>2.8726498844493076E-2</v>
      </c>
      <c r="AS26" s="165">
        <f>+(AS25/'2011 New'!AS23)-1</f>
        <v>9.170223674170197E-3</v>
      </c>
      <c r="AT26" s="165">
        <f>+(AT25/'2011 New'!AT23)-1</f>
        <v>-5.6852307693611159E-4</v>
      </c>
      <c r="AU26" s="165">
        <f>+(AU25/'2011 New'!AU23)-1</f>
        <v>-1.4745217499456231E-2</v>
      </c>
      <c r="AV26" s="165">
        <f>+(AV25/'2011 New'!AV23)-1</f>
        <v>-2.2410643341345682E-2</v>
      </c>
      <c r="AW26" s="165">
        <f>+(AW25/'2011 New'!AW23)-1</f>
        <v>-3.9288309579768144E-2</v>
      </c>
      <c r="AX26" s="165">
        <f>+(AX25/'2011 New'!AX23)-1</f>
        <v>-7.3296904818732189E-2</v>
      </c>
      <c r="AY26" s="165">
        <f>+(AY25/'2011 New'!AY23)-1</f>
        <v>-8.4610890251563542E-2</v>
      </c>
      <c r="AZ26" s="165">
        <f>+(AZ25/'2011 New'!AZ23)-1</f>
        <v>-0.10547606526132569</v>
      </c>
      <c r="BA26" s="165">
        <f>+(BA25/'2011 New'!BA23)-1</f>
        <v>-0.1198313649677375</v>
      </c>
      <c r="BB26" s="165">
        <f>+(BB25/'2011 New'!BB23)-1</f>
        <v>-0.13532218955983977</v>
      </c>
      <c r="BC26" s="165">
        <f>+(BC25/'2011 New'!BC23)-1</f>
        <v>-0.14371688669027904</v>
      </c>
      <c r="BD26" s="183"/>
      <c r="BE26" s="14"/>
      <c r="BG26" s="266" t="s">
        <v>218</v>
      </c>
      <c r="BJ26" s="183"/>
      <c r="BK26" s="26" t="s">
        <v>181</v>
      </c>
    </row>
    <row r="27" spans="1:69">
      <c r="A27" s="14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268"/>
      <c r="BE27" s="14"/>
      <c r="BF27" s="14"/>
      <c r="BG27" s="14"/>
      <c r="BJ27" s="125"/>
      <c r="BK27" s="14"/>
    </row>
    <row r="28" spans="1:69" ht="23.25">
      <c r="A28" s="117" t="s">
        <v>2</v>
      </c>
      <c r="B28" s="65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185"/>
      <c r="BJ28" s="125"/>
      <c r="BK28" s="117" t="s">
        <v>2</v>
      </c>
      <c r="BL28" s="242"/>
      <c r="BM28" s="242"/>
    </row>
    <row r="29" spans="1:69">
      <c r="A29" s="35" t="s">
        <v>149</v>
      </c>
      <c r="BD29" s="124"/>
      <c r="BG29" s="34"/>
      <c r="BK29" s="35" t="s">
        <v>149</v>
      </c>
    </row>
    <row r="30" spans="1:69" ht="22.5">
      <c r="A30" s="1" t="s">
        <v>69</v>
      </c>
      <c r="B30" s="1" t="s">
        <v>9</v>
      </c>
      <c r="C30" s="2">
        <v>40903</v>
      </c>
      <c r="D30" s="2">
        <v>40910</v>
      </c>
      <c r="E30" s="2">
        <v>40917</v>
      </c>
      <c r="F30" s="85">
        <v>40924</v>
      </c>
      <c r="G30" s="201">
        <v>40931</v>
      </c>
      <c r="H30" s="201">
        <v>40938</v>
      </c>
      <c r="I30" s="201">
        <v>40945</v>
      </c>
      <c r="J30" s="236">
        <v>40952</v>
      </c>
      <c r="K30" s="201">
        <v>40959</v>
      </c>
      <c r="L30" s="201">
        <v>40966</v>
      </c>
      <c r="M30" s="201">
        <v>40973</v>
      </c>
      <c r="N30" s="201">
        <v>40980</v>
      </c>
      <c r="O30" s="201">
        <v>40987</v>
      </c>
      <c r="P30" s="201">
        <v>40994</v>
      </c>
      <c r="Q30" s="201">
        <v>41001</v>
      </c>
      <c r="R30" s="201">
        <v>41008</v>
      </c>
      <c r="S30" s="201">
        <v>41015</v>
      </c>
      <c r="T30" s="201">
        <v>41022</v>
      </c>
      <c r="U30" s="201">
        <v>41029</v>
      </c>
      <c r="V30" s="201">
        <v>41036</v>
      </c>
      <c r="W30" s="201">
        <v>41043</v>
      </c>
      <c r="X30" s="201">
        <v>41050</v>
      </c>
      <c r="Y30" s="201">
        <v>41057</v>
      </c>
      <c r="Z30" s="201">
        <v>41064</v>
      </c>
      <c r="AA30" s="201">
        <v>41071</v>
      </c>
      <c r="AB30" s="201">
        <v>41078</v>
      </c>
      <c r="AC30" s="201">
        <v>41085</v>
      </c>
      <c r="AD30" s="201">
        <v>41092</v>
      </c>
      <c r="AE30" s="201">
        <v>41099</v>
      </c>
      <c r="AF30" s="201">
        <v>41106</v>
      </c>
      <c r="AG30" s="201">
        <v>41113</v>
      </c>
      <c r="AH30" s="201">
        <v>41120</v>
      </c>
      <c r="AI30" s="201">
        <v>41127</v>
      </c>
      <c r="AJ30" s="201">
        <v>41134</v>
      </c>
      <c r="AK30" s="201">
        <v>41141</v>
      </c>
      <c r="AL30" s="201">
        <v>41148</v>
      </c>
      <c r="AM30" s="201">
        <v>41155</v>
      </c>
      <c r="AN30" s="201">
        <v>41162</v>
      </c>
      <c r="AO30" s="201">
        <v>41169</v>
      </c>
      <c r="AP30" s="201">
        <v>41176</v>
      </c>
      <c r="AQ30" s="201">
        <v>41183</v>
      </c>
      <c r="AR30" s="201">
        <v>41190</v>
      </c>
      <c r="AS30" s="201">
        <v>41197</v>
      </c>
      <c r="AT30" s="201">
        <v>41204</v>
      </c>
      <c r="AU30" s="201">
        <v>41211</v>
      </c>
      <c r="AV30" s="201">
        <v>41218</v>
      </c>
      <c r="AW30" s="201">
        <v>41225</v>
      </c>
      <c r="AX30" s="201">
        <v>41232</v>
      </c>
      <c r="AY30" s="201">
        <v>41239</v>
      </c>
      <c r="AZ30" s="201">
        <v>41246</v>
      </c>
      <c r="BA30" s="201">
        <v>41253</v>
      </c>
      <c r="BB30" s="201">
        <v>41260</v>
      </c>
      <c r="BC30" s="201">
        <v>41267</v>
      </c>
      <c r="BD30" s="198"/>
      <c r="BE30" s="3" t="s">
        <v>71</v>
      </c>
      <c r="BF30" s="3" t="s">
        <v>71</v>
      </c>
      <c r="BG30" s="132"/>
      <c r="BK30" s="1" t="s">
        <v>69</v>
      </c>
    </row>
    <row r="31" spans="1:69">
      <c r="A31" s="4"/>
      <c r="B31" s="4"/>
      <c r="C31" s="3">
        <v>52</v>
      </c>
      <c r="D31" s="3" t="s">
        <v>25</v>
      </c>
      <c r="E31" s="3" t="s">
        <v>26</v>
      </c>
      <c r="F31" s="3" t="s">
        <v>27</v>
      </c>
      <c r="G31" s="74" t="s">
        <v>28</v>
      </c>
      <c r="H31" s="74" t="s">
        <v>29</v>
      </c>
      <c r="I31" s="74" t="s">
        <v>30</v>
      </c>
      <c r="J31" s="237" t="s">
        <v>31</v>
      </c>
      <c r="K31" s="74" t="s">
        <v>32</v>
      </c>
      <c r="L31" s="74" t="s">
        <v>33</v>
      </c>
      <c r="M31" s="74" t="s">
        <v>34</v>
      </c>
      <c r="N31" s="74" t="s">
        <v>35</v>
      </c>
      <c r="O31" s="74" t="s">
        <v>36</v>
      </c>
      <c r="P31" s="74" t="s">
        <v>37</v>
      </c>
      <c r="Q31" s="74" t="s">
        <v>38</v>
      </c>
      <c r="R31" s="74" t="s">
        <v>39</v>
      </c>
      <c r="S31" s="74" t="s">
        <v>40</v>
      </c>
      <c r="T31" s="74" t="s">
        <v>41</v>
      </c>
      <c r="U31" s="74" t="s">
        <v>42</v>
      </c>
      <c r="V31" s="74" t="s">
        <v>43</v>
      </c>
      <c r="W31" s="74" t="s">
        <v>44</v>
      </c>
      <c r="X31" s="74" t="s">
        <v>45</v>
      </c>
      <c r="Y31" s="74" t="s">
        <v>46</v>
      </c>
      <c r="Z31" s="74" t="s">
        <v>47</v>
      </c>
      <c r="AA31" s="74" t="s">
        <v>48</v>
      </c>
      <c r="AB31" s="74" t="s">
        <v>49</v>
      </c>
      <c r="AC31" s="74" t="s">
        <v>50</v>
      </c>
      <c r="AD31" s="74" t="s">
        <v>51</v>
      </c>
      <c r="AE31" s="74" t="s">
        <v>52</v>
      </c>
      <c r="AF31" s="74" t="s">
        <v>53</v>
      </c>
      <c r="AG31" s="74" t="s">
        <v>54</v>
      </c>
      <c r="AH31" s="74" t="s">
        <v>55</v>
      </c>
      <c r="AI31" s="74" t="s">
        <v>56</v>
      </c>
      <c r="AJ31" s="74" t="s">
        <v>57</v>
      </c>
      <c r="AK31" s="74" t="s">
        <v>58</v>
      </c>
      <c r="AL31" s="74" t="s">
        <v>59</v>
      </c>
      <c r="AM31" s="74" t="s">
        <v>60</v>
      </c>
      <c r="AN31" s="74" t="s">
        <v>61</v>
      </c>
      <c r="AO31" s="74" t="s">
        <v>62</v>
      </c>
      <c r="AP31" s="74" t="s">
        <v>110</v>
      </c>
      <c r="AQ31" s="74" t="s">
        <v>111</v>
      </c>
      <c r="AR31" s="74" t="s">
        <v>112</v>
      </c>
      <c r="AS31" s="74" t="s">
        <v>113</v>
      </c>
      <c r="AT31" s="74" t="s">
        <v>114</v>
      </c>
      <c r="AU31" s="74" t="s">
        <v>115</v>
      </c>
      <c r="AV31" s="74" t="s">
        <v>116</v>
      </c>
      <c r="AW31" s="74" t="s">
        <v>117</v>
      </c>
      <c r="AX31" s="74" t="s">
        <v>118</v>
      </c>
      <c r="AY31" s="74" t="s">
        <v>119</v>
      </c>
      <c r="AZ31" s="74" t="s">
        <v>120</v>
      </c>
      <c r="BA31" s="74" t="s">
        <v>121</v>
      </c>
      <c r="BB31" s="74" t="s">
        <v>122</v>
      </c>
      <c r="BC31" s="74" t="s">
        <v>123</v>
      </c>
      <c r="BD31" s="199"/>
      <c r="BE31" s="5" t="s">
        <v>124</v>
      </c>
      <c r="BF31" s="5" t="s">
        <v>125</v>
      </c>
      <c r="BG31" s="267"/>
      <c r="BK31" s="4"/>
    </row>
    <row r="32" spans="1:69">
      <c r="A32" s="6" t="s">
        <v>209</v>
      </c>
      <c r="B32" s="7">
        <v>4.7699999999999996</v>
      </c>
      <c r="C32" s="8">
        <v>528.13679999999999</v>
      </c>
      <c r="D32" s="8">
        <v>528.73500000000001</v>
      </c>
      <c r="E32" s="8">
        <v>527.99369999999999</v>
      </c>
      <c r="F32" s="8">
        <v>528.13679999999999</v>
      </c>
      <c r="G32" s="8">
        <v>528.16240000000005</v>
      </c>
      <c r="H32" s="8">
        <v>528.20330000000001</v>
      </c>
      <c r="I32" s="8">
        <v>528.33620000000008</v>
      </c>
      <c r="J32" s="77">
        <v>528.40780000000007</v>
      </c>
      <c r="K32" s="62">
        <v>528.4538</v>
      </c>
      <c r="L32" s="62">
        <v>537.55499999999995</v>
      </c>
      <c r="M32" s="62">
        <v>560.08789999999999</v>
      </c>
      <c r="N32" s="62">
        <v>563.58010000000002</v>
      </c>
      <c r="O32" s="62">
        <v>562.60350000000005</v>
      </c>
      <c r="P32" s="62">
        <v>564.19880000000001</v>
      </c>
      <c r="Q32" s="62">
        <v>565.1549</v>
      </c>
      <c r="R32" s="62">
        <v>563.13020000000006</v>
      </c>
      <c r="S32" s="62">
        <v>563.13020000000006</v>
      </c>
      <c r="T32" s="62">
        <v>563.13020000000006</v>
      </c>
      <c r="U32" s="62">
        <v>564.71010000000001</v>
      </c>
      <c r="V32" s="62">
        <v>563.59550000000002</v>
      </c>
      <c r="W32" s="62">
        <v>563.59550000000002</v>
      </c>
      <c r="X32" s="62">
        <v>563.27330000000006</v>
      </c>
      <c r="Y32" s="62">
        <v>563.28359999999998</v>
      </c>
      <c r="Z32" s="62">
        <v>563.26310000000001</v>
      </c>
      <c r="AA32" s="62">
        <v>563.16090000000008</v>
      </c>
      <c r="AB32" s="62">
        <v>563.1404</v>
      </c>
      <c r="AC32" s="62">
        <v>563.1404</v>
      </c>
      <c r="AD32" s="62">
        <v>563.09439999999995</v>
      </c>
      <c r="AE32" s="62">
        <v>563.06880000000001</v>
      </c>
      <c r="AF32" s="62">
        <v>563.05349999999999</v>
      </c>
      <c r="AG32" s="62">
        <v>563.02790000000005</v>
      </c>
      <c r="AH32" s="62">
        <v>563.02790000000005</v>
      </c>
      <c r="AI32" s="62">
        <v>563.02790000000005</v>
      </c>
      <c r="AJ32" s="62">
        <v>563.02790000000005</v>
      </c>
      <c r="AK32" s="62">
        <v>563.04840000000002</v>
      </c>
      <c r="AL32" s="62">
        <v>563.59550000000002</v>
      </c>
      <c r="AM32" s="62">
        <v>563.59550000000002</v>
      </c>
      <c r="AN32" s="62">
        <v>564.55669999999998</v>
      </c>
      <c r="AO32" s="62">
        <v>565.25210000000004</v>
      </c>
      <c r="AP32" s="62">
        <v>566.12639999999999</v>
      </c>
      <c r="AQ32" s="62">
        <v>566.28489999999999</v>
      </c>
      <c r="AR32" s="62">
        <v>566.01390000000004</v>
      </c>
      <c r="AS32" s="62">
        <v>565.58950000000004</v>
      </c>
      <c r="AT32" s="62">
        <v>565.10379999999998</v>
      </c>
      <c r="AU32" s="62">
        <v>565.5077</v>
      </c>
      <c r="AV32" s="62">
        <v>566.03949999999998</v>
      </c>
      <c r="AW32" s="62">
        <v>566.30529999999999</v>
      </c>
      <c r="AX32" s="62">
        <v>566.30529999999999</v>
      </c>
      <c r="AY32" s="62">
        <v>565.67129999999997</v>
      </c>
      <c r="AZ32" s="62">
        <v>565.67129999999997</v>
      </c>
      <c r="BA32" s="62">
        <v>566.62750000000005</v>
      </c>
      <c r="BB32" s="62">
        <v>566.62750000000005</v>
      </c>
      <c r="BC32" s="62">
        <v>566.62750000000005</v>
      </c>
      <c r="BD32" s="267"/>
      <c r="BE32" s="20">
        <f>+(BC32/BB32)-1</f>
        <v>0</v>
      </c>
      <c r="BF32" s="20">
        <f>(+BC32/'[1]2011 New'!BC30)-1</f>
        <v>7.2880170440688952E-2</v>
      </c>
      <c r="BG32" t="s">
        <v>209</v>
      </c>
      <c r="BK32" s="218" t="s">
        <v>209</v>
      </c>
    </row>
    <row r="33" spans="1:72">
      <c r="A33" s="6" t="s">
        <v>20</v>
      </c>
      <c r="B33" s="7">
        <v>31.88</v>
      </c>
      <c r="C33" s="8">
        <v>529.96600000000001</v>
      </c>
      <c r="D33" s="8">
        <v>515.96400000000006</v>
      </c>
      <c r="E33" s="8">
        <v>491.67600000000004</v>
      </c>
      <c r="F33" s="77">
        <v>471.73200000000003</v>
      </c>
      <c r="G33" s="62">
        <v>462.1</v>
      </c>
      <c r="H33" s="62">
        <v>466.28400000000005</v>
      </c>
      <c r="I33" s="62">
        <v>485.22400000000005</v>
      </c>
      <c r="J33" s="79">
        <v>492.19</v>
      </c>
      <c r="K33" s="62">
        <v>491.45</v>
      </c>
      <c r="L33" s="62">
        <v>485.072</v>
      </c>
      <c r="M33" s="62">
        <v>489.43600000000004</v>
      </c>
      <c r="N33" s="62">
        <v>489.12</v>
      </c>
      <c r="O33" s="62">
        <v>489.12</v>
      </c>
      <c r="P33" s="62">
        <v>515.21</v>
      </c>
      <c r="Q33" s="62">
        <v>530.38800000000003</v>
      </c>
      <c r="R33" s="62">
        <v>536.63200000000006</v>
      </c>
      <c r="S33" s="62">
        <v>543.04200000000003</v>
      </c>
      <c r="T33" s="62">
        <v>534.83800000000008</v>
      </c>
      <c r="U33" s="62">
        <v>525.99200000000008</v>
      </c>
      <c r="V33" s="62">
        <v>500.74800000000005</v>
      </c>
      <c r="W33" s="62">
        <v>505.90800000000002</v>
      </c>
      <c r="X33" s="62">
        <v>505.16400000000004</v>
      </c>
      <c r="Y33" s="62">
        <v>505.16400000000004</v>
      </c>
      <c r="Z33" s="62">
        <v>505.16400000000004</v>
      </c>
      <c r="AA33" s="62">
        <v>501.18</v>
      </c>
      <c r="AB33" s="62">
        <v>507.61</v>
      </c>
      <c r="AC33" s="62">
        <v>508.05799999999999</v>
      </c>
      <c r="AD33" s="62">
        <v>518.51199999999994</v>
      </c>
      <c r="AE33" s="62">
        <v>544.37</v>
      </c>
      <c r="AF33" s="62">
        <v>541.34199999999998</v>
      </c>
      <c r="AG33" s="62">
        <v>555.346</v>
      </c>
      <c r="AH33" s="62">
        <v>548.57799999999997</v>
      </c>
      <c r="AI33" s="62">
        <v>551.19600000000003</v>
      </c>
      <c r="AJ33" s="62">
        <v>553.13400000000001</v>
      </c>
      <c r="AK33" s="62">
        <v>549.53</v>
      </c>
      <c r="AL33" s="62">
        <v>562.32799999999997</v>
      </c>
      <c r="AM33" s="62">
        <v>560.88199999999995</v>
      </c>
      <c r="AN33" s="62">
        <v>566.85799999999995</v>
      </c>
      <c r="AO33" s="62">
        <v>566.65200000000004</v>
      </c>
      <c r="AP33" s="62">
        <v>556.79</v>
      </c>
      <c r="AQ33" s="62">
        <v>529.18799999999999</v>
      </c>
      <c r="AR33" s="62">
        <v>536.41200000000003</v>
      </c>
      <c r="AS33" s="62">
        <v>522.52800000000002</v>
      </c>
      <c r="AT33" s="62">
        <v>530.77200000000005</v>
      </c>
      <c r="AU33" s="62">
        <v>530.77200000000005</v>
      </c>
      <c r="AV33" s="62">
        <v>534.11800000000005</v>
      </c>
      <c r="AW33" s="62">
        <v>539.61400000000003</v>
      </c>
      <c r="AX33" s="62">
        <v>536.77</v>
      </c>
      <c r="AY33" s="62">
        <v>534.77200000000005</v>
      </c>
      <c r="AZ33" s="62">
        <v>530.37599999999998</v>
      </c>
      <c r="BA33" s="62">
        <v>529.35599999999999</v>
      </c>
      <c r="BB33" s="62">
        <v>522.91600000000005</v>
      </c>
      <c r="BC33" s="62">
        <v>522.91600000000005</v>
      </c>
      <c r="BD33" s="32"/>
      <c r="BE33" s="20">
        <f t="shared" ref="BE33" si="1">+(BC33/BB33)-1</f>
        <v>0</v>
      </c>
      <c r="BF33" s="20">
        <f>(+BC33/'[1]2011 New'!BC31)-1</f>
        <v>-1.3302740175784811E-2</v>
      </c>
      <c r="BG33" t="s">
        <v>20</v>
      </c>
      <c r="BK33" s="6" t="s">
        <v>20</v>
      </c>
    </row>
    <row r="34" spans="1:72">
      <c r="A34" s="6" t="s">
        <v>13</v>
      </c>
      <c r="B34" s="7">
        <v>35.6</v>
      </c>
      <c r="C34" s="8">
        <v>819.45</v>
      </c>
      <c r="D34" s="8">
        <v>803.68</v>
      </c>
      <c r="E34" s="8">
        <v>762.49</v>
      </c>
      <c r="F34" s="77">
        <v>715.61</v>
      </c>
      <c r="G34" s="62">
        <v>695.76</v>
      </c>
      <c r="H34" s="62">
        <v>697.78</v>
      </c>
      <c r="I34" s="62">
        <v>704.1</v>
      </c>
      <c r="J34" s="79">
        <v>698.36</v>
      </c>
      <c r="K34" s="62">
        <v>696.13</v>
      </c>
      <c r="L34" s="62">
        <v>701.2</v>
      </c>
      <c r="M34" s="62">
        <v>696.28</v>
      </c>
      <c r="N34" s="62">
        <v>698.72</v>
      </c>
      <c r="O34" s="62">
        <v>684.55</v>
      </c>
      <c r="P34" s="62">
        <v>657.08</v>
      </c>
      <c r="Q34" s="62">
        <v>701.55</v>
      </c>
      <c r="R34" s="62">
        <v>690.63</v>
      </c>
      <c r="S34" s="62">
        <v>663.09</v>
      </c>
      <c r="T34" s="62">
        <v>679.93</v>
      </c>
      <c r="U34" s="62">
        <v>692.67</v>
      </c>
      <c r="V34" s="62">
        <v>675.32</v>
      </c>
      <c r="W34" s="62">
        <v>605.27</v>
      </c>
      <c r="X34" s="62">
        <v>602.12</v>
      </c>
      <c r="Y34" s="62">
        <v>602.12</v>
      </c>
      <c r="Z34" s="62">
        <v>607.20000000000005</v>
      </c>
      <c r="AA34" s="62">
        <v>605.09</v>
      </c>
      <c r="AB34" s="62">
        <v>594.91999999999996</v>
      </c>
      <c r="AC34" s="62">
        <v>604.52</v>
      </c>
      <c r="AD34" s="62">
        <v>606.14</v>
      </c>
      <c r="AE34" s="62">
        <v>638.09</v>
      </c>
      <c r="AF34" s="62">
        <v>679.4</v>
      </c>
      <c r="AG34" s="62">
        <v>688.04</v>
      </c>
      <c r="AH34" s="62">
        <v>695.72</v>
      </c>
      <c r="AI34" s="62">
        <v>707.41</v>
      </c>
      <c r="AJ34" s="62">
        <v>731.89</v>
      </c>
      <c r="AK34" s="62">
        <v>727.3</v>
      </c>
      <c r="AL34" s="62">
        <v>728.32</v>
      </c>
      <c r="AM34" s="62">
        <v>779.95</v>
      </c>
      <c r="AN34" s="62">
        <v>785.42</v>
      </c>
      <c r="AO34" s="62">
        <v>789.07</v>
      </c>
      <c r="AP34" s="62">
        <v>791.4</v>
      </c>
      <c r="AQ34" s="62">
        <v>781.04</v>
      </c>
      <c r="AR34" s="62">
        <v>788.61</v>
      </c>
      <c r="AS34" s="62">
        <v>792.63</v>
      </c>
      <c r="AT34" s="62">
        <v>776.47</v>
      </c>
      <c r="AU34" s="62">
        <v>783.25</v>
      </c>
      <c r="AV34" s="62">
        <v>785.57</v>
      </c>
      <c r="AW34" s="62">
        <v>788.49</v>
      </c>
      <c r="AX34" s="62">
        <v>796.06</v>
      </c>
      <c r="AY34" s="62">
        <v>786.37</v>
      </c>
      <c r="AZ34" s="62">
        <v>789.17</v>
      </c>
      <c r="BA34" s="62">
        <v>785.15</v>
      </c>
      <c r="BB34" s="62">
        <v>700.65</v>
      </c>
      <c r="BC34" s="62">
        <v>697.73</v>
      </c>
      <c r="BD34" s="32"/>
      <c r="BE34" s="20">
        <f t="shared" ref="BE34:BE41" si="2">+(BC34/BB34)-1</f>
        <v>-4.167558695497009E-3</v>
      </c>
      <c r="BF34" s="20">
        <f>(+BC34/'2011 New'!BC32)-1</f>
        <v>-0.14853865397522736</v>
      </c>
      <c r="BG34" t="s">
        <v>13</v>
      </c>
      <c r="BK34" s="6" t="s">
        <v>13</v>
      </c>
      <c r="BL34" s="258"/>
      <c r="BM34" s="34"/>
    </row>
    <row r="35" spans="1:72" ht="15.75">
      <c r="A35" s="6" t="s">
        <v>21</v>
      </c>
      <c r="B35" s="7">
        <v>18.66</v>
      </c>
      <c r="C35" s="8">
        <v>604.05999999999995</v>
      </c>
      <c r="D35" s="8">
        <v>600.37</v>
      </c>
      <c r="E35" s="8">
        <v>596.13</v>
      </c>
      <c r="F35" s="77">
        <v>606.24</v>
      </c>
      <c r="G35" s="62">
        <v>604.63</v>
      </c>
      <c r="H35" s="62">
        <v>604.5</v>
      </c>
      <c r="I35" s="62">
        <v>604.5</v>
      </c>
      <c r="J35" s="79">
        <v>604.5</v>
      </c>
      <c r="K35" s="62">
        <v>604.63</v>
      </c>
      <c r="L35" s="62">
        <v>604.23</v>
      </c>
      <c r="M35" s="62">
        <v>604.88</v>
      </c>
      <c r="N35" s="62">
        <v>604.75</v>
      </c>
      <c r="O35" s="62">
        <v>606.09</v>
      </c>
      <c r="P35" s="62">
        <v>607.24</v>
      </c>
      <c r="Q35" s="62">
        <v>607.24</v>
      </c>
      <c r="R35" s="62">
        <v>607.24</v>
      </c>
      <c r="S35" s="62">
        <v>607.37</v>
      </c>
      <c r="T35" s="62">
        <v>606.84</v>
      </c>
      <c r="U35" s="62">
        <v>606.84</v>
      </c>
      <c r="V35" s="62">
        <v>605.16999999999996</v>
      </c>
      <c r="W35" s="62">
        <v>605.16999999999996</v>
      </c>
      <c r="X35" s="62">
        <v>604.1</v>
      </c>
      <c r="Y35" s="62">
        <v>603.96</v>
      </c>
      <c r="Z35" s="62">
        <v>603.96</v>
      </c>
      <c r="AA35" s="62">
        <v>603.70000000000005</v>
      </c>
      <c r="AB35" s="62">
        <v>603.42999999999995</v>
      </c>
      <c r="AC35" s="62">
        <v>603.42999999999995</v>
      </c>
      <c r="AD35" s="62">
        <v>603.42999999999995</v>
      </c>
      <c r="AE35" s="62">
        <v>603.70000000000005</v>
      </c>
      <c r="AF35" s="62">
        <v>603.70000000000005</v>
      </c>
      <c r="AG35" s="62">
        <v>603.70000000000005</v>
      </c>
      <c r="AH35" s="62">
        <v>500.62</v>
      </c>
      <c r="AI35" s="62">
        <v>604.1</v>
      </c>
      <c r="AJ35" s="62">
        <v>604.1</v>
      </c>
      <c r="AK35" s="62">
        <v>604.1</v>
      </c>
      <c r="AL35" s="62">
        <v>604.1</v>
      </c>
      <c r="AM35" s="62">
        <v>604.1</v>
      </c>
      <c r="AN35" s="62">
        <v>604.1</v>
      </c>
      <c r="AO35" s="62">
        <v>605.02</v>
      </c>
      <c r="AP35" s="62">
        <v>605.02</v>
      </c>
      <c r="AQ35" s="62">
        <v>605.02</v>
      </c>
      <c r="AR35" s="62">
        <v>605.02</v>
      </c>
      <c r="AS35" s="62">
        <v>606.08000000000004</v>
      </c>
      <c r="AT35" s="62">
        <v>605.95000000000005</v>
      </c>
      <c r="AU35" s="62">
        <v>605.95000000000005</v>
      </c>
      <c r="AV35" s="62">
        <v>605.95000000000005</v>
      </c>
      <c r="AW35" s="62">
        <v>605.95000000000005</v>
      </c>
      <c r="AX35" s="62">
        <v>608.08000000000004</v>
      </c>
      <c r="AY35" s="62">
        <v>608.08000000000004</v>
      </c>
      <c r="AZ35" s="62">
        <v>609.15</v>
      </c>
      <c r="BA35" s="62">
        <v>611.54999999999995</v>
      </c>
      <c r="BB35" s="62">
        <v>611.54999999999995</v>
      </c>
      <c r="BC35" s="62">
        <v>611.54999999999995</v>
      </c>
      <c r="BD35" s="298"/>
      <c r="BE35" s="20">
        <f t="shared" si="2"/>
        <v>0</v>
      </c>
      <c r="BF35" s="20">
        <f>(+BC35/'2011 New'!BC33)-1</f>
        <v>1.2399430520146915E-2</v>
      </c>
      <c r="BG35" t="s">
        <v>21</v>
      </c>
      <c r="BK35" s="6" t="s">
        <v>21</v>
      </c>
      <c r="BP35" s="40"/>
      <c r="BQ35" s="40"/>
      <c r="BT35" s="40"/>
    </row>
    <row r="36" spans="1:72">
      <c r="A36" s="6" t="s">
        <v>22</v>
      </c>
      <c r="B36" s="7">
        <v>0.92</v>
      </c>
      <c r="C36" s="8">
        <v>637</v>
      </c>
      <c r="D36" s="8">
        <v>603</v>
      </c>
      <c r="E36" s="8">
        <v>580</v>
      </c>
      <c r="F36" s="77">
        <v>553</v>
      </c>
      <c r="G36" s="62">
        <v>513</v>
      </c>
      <c r="H36" s="62">
        <v>492</v>
      </c>
      <c r="I36" s="62">
        <v>455</v>
      </c>
      <c r="J36" s="79">
        <v>463</v>
      </c>
      <c r="K36" s="62">
        <v>443</v>
      </c>
      <c r="L36" s="62">
        <v>432</v>
      </c>
      <c r="M36" s="62">
        <v>446</v>
      </c>
      <c r="N36" s="62">
        <v>433</v>
      </c>
      <c r="O36" s="62">
        <v>447</v>
      </c>
      <c r="P36" s="62">
        <v>461</v>
      </c>
      <c r="Q36" s="62">
        <v>466</v>
      </c>
      <c r="R36" s="62">
        <v>469</v>
      </c>
      <c r="S36" s="62">
        <v>509</v>
      </c>
      <c r="T36" s="62">
        <v>529</v>
      </c>
      <c r="U36" s="62">
        <v>550</v>
      </c>
      <c r="V36" s="62">
        <v>556</v>
      </c>
      <c r="W36" s="62">
        <v>564</v>
      </c>
      <c r="X36" s="62">
        <v>573</v>
      </c>
      <c r="Y36" s="62">
        <v>573</v>
      </c>
      <c r="Z36" s="62">
        <v>561</v>
      </c>
      <c r="AA36" s="62">
        <v>558</v>
      </c>
      <c r="AB36" s="62">
        <v>539</v>
      </c>
      <c r="AC36" s="62">
        <v>515</v>
      </c>
      <c r="AD36" s="62">
        <v>495</v>
      </c>
      <c r="AE36" s="62">
        <v>469</v>
      </c>
      <c r="AF36" s="62">
        <v>470</v>
      </c>
      <c r="AG36" s="62">
        <v>465</v>
      </c>
      <c r="AH36" s="62">
        <v>465</v>
      </c>
      <c r="AI36" s="62">
        <v>471</v>
      </c>
      <c r="AJ36" s="62">
        <v>468</v>
      </c>
      <c r="AK36" s="62">
        <v>465</v>
      </c>
      <c r="AL36" s="62">
        <v>465</v>
      </c>
      <c r="AM36" s="62">
        <v>463</v>
      </c>
      <c r="AN36" s="62">
        <v>465</v>
      </c>
      <c r="AO36" s="62">
        <v>470</v>
      </c>
      <c r="AP36" s="62">
        <v>480</v>
      </c>
      <c r="AQ36" s="62">
        <v>486</v>
      </c>
      <c r="AR36" s="62">
        <v>490</v>
      </c>
      <c r="AS36" s="62">
        <v>490</v>
      </c>
      <c r="AT36" s="62">
        <v>505</v>
      </c>
      <c r="AU36" s="62">
        <v>505</v>
      </c>
      <c r="AV36" s="62">
        <v>512</v>
      </c>
      <c r="AW36" s="62">
        <v>525</v>
      </c>
      <c r="AX36" s="62">
        <v>542</v>
      </c>
      <c r="AY36" s="62">
        <v>557</v>
      </c>
      <c r="AZ36" s="62">
        <v>543</v>
      </c>
      <c r="BA36" s="62">
        <v>539</v>
      </c>
      <c r="BB36" s="62">
        <v>528</v>
      </c>
      <c r="BC36" s="62">
        <v>528</v>
      </c>
      <c r="BD36" s="32"/>
      <c r="BE36" s="20">
        <f t="shared" si="2"/>
        <v>0</v>
      </c>
      <c r="BF36" s="20">
        <f>(+BC36/'2011 New'!BC34)-1</f>
        <v>-0.17111459968602827</v>
      </c>
      <c r="BG36" t="s">
        <v>22</v>
      </c>
      <c r="BK36" s="6" t="s">
        <v>22</v>
      </c>
      <c r="BP36" s="40"/>
      <c r="BQ36" s="40"/>
      <c r="BT36" s="40"/>
    </row>
    <row r="37" spans="1:72">
      <c r="A37" s="6" t="s">
        <v>23</v>
      </c>
      <c r="B37" s="7">
        <v>0.28999999999999998</v>
      </c>
      <c r="C37" s="8">
        <v>721.67420000000004</v>
      </c>
      <c r="D37" s="8">
        <v>724.97640000000001</v>
      </c>
      <c r="E37" s="8">
        <v>728.17880000000002</v>
      </c>
      <c r="F37" s="77">
        <v>589.20850000000007</v>
      </c>
      <c r="G37" s="62">
        <v>574.3845</v>
      </c>
      <c r="H37" s="62">
        <v>566.25300000000004</v>
      </c>
      <c r="I37" s="62">
        <v>634.73260000000005</v>
      </c>
      <c r="J37" s="79">
        <v>573.70900000000006</v>
      </c>
      <c r="K37" s="62">
        <v>594.65070000000003</v>
      </c>
      <c r="L37" s="62">
        <v>597.64729999999997</v>
      </c>
      <c r="M37" s="62">
        <v>586.83080000000007</v>
      </c>
      <c r="N37" s="62">
        <v>587.3021</v>
      </c>
      <c r="O37" s="62">
        <v>607.17860000000007</v>
      </c>
      <c r="P37" s="62">
        <v>623.77750000000003</v>
      </c>
      <c r="Q37" s="62">
        <v>620.76370000000009</v>
      </c>
      <c r="R37" s="62">
        <v>587.31190000000004</v>
      </c>
      <c r="S37" s="62">
        <v>599.84040000000005</v>
      </c>
      <c r="T37" s="62">
        <v>620.85800000000006</v>
      </c>
      <c r="U37" s="62">
        <v>614.42470000000003</v>
      </c>
      <c r="V37" s="62">
        <v>587.71640000000002</v>
      </c>
      <c r="W37" s="62">
        <v>612.98500000000001</v>
      </c>
      <c r="X37" s="62">
        <v>549.36630000000002</v>
      </c>
      <c r="Y37" s="62">
        <v>579.21850000000006</v>
      </c>
      <c r="Z37" s="62">
        <v>591.14200000000005</v>
      </c>
      <c r="AA37" s="62">
        <v>562.54669999999999</v>
      </c>
      <c r="AB37" s="62">
        <v>568.23570000000007</v>
      </c>
      <c r="AC37" s="62">
        <v>578.27650000000006</v>
      </c>
      <c r="AD37" s="62">
        <v>659.55619999999999</v>
      </c>
      <c r="AE37" s="62">
        <v>577.20609999999999</v>
      </c>
      <c r="AF37" s="62">
        <v>571.15440000000001</v>
      </c>
      <c r="AG37" s="62">
        <v>600.86279999999999</v>
      </c>
      <c r="AH37" s="62">
        <v>631.20479999999998</v>
      </c>
      <c r="AI37" s="62">
        <v>635.19439999999997</v>
      </c>
      <c r="AJ37" s="62">
        <v>647.66869999999994</v>
      </c>
      <c r="AK37" s="62">
        <v>673.08500000000004</v>
      </c>
      <c r="AL37" s="62">
        <v>641.23749999999995</v>
      </c>
      <c r="AM37" s="62">
        <v>643.45540000000005</v>
      </c>
      <c r="AN37" s="62">
        <v>651.75869999999998</v>
      </c>
      <c r="AO37" s="62">
        <v>665.25919999999996</v>
      </c>
      <c r="AP37" s="62">
        <v>649.92340000000002</v>
      </c>
      <c r="AQ37" s="62">
        <v>682.00930000000005</v>
      </c>
      <c r="AR37" s="62">
        <v>668.80759999999998</v>
      </c>
      <c r="AS37" s="62">
        <v>667.36509999999998</v>
      </c>
      <c r="AT37" s="62">
        <v>674.95540000000005</v>
      </c>
      <c r="AU37" s="62">
        <v>692.18340000000001</v>
      </c>
      <c r="AV37" s="62">
        <v>685.76199999999994</v>
      </c>
      <c r="AW37" s="62">
        <v>689.95579999999995</v>
      </c>
      <c r="AX37" s="62">
        <v>699.43859999999995</v>
      </c>
      <c r="AY37" s="62">
        <v>690.798</v>
      </c>
      <c r="AZ37" s="62">
        <v>712.04650000000004</v>
      </c>
      <c r="BA37" s="62">
        <v>699.11329999999998</v>
      </c>
      <c r="BB37" s="62">
        <v>697.29650000000004</v>
      </c>
      <c r="BC37" s="62">
        <v>674.29949999999997</v>
      </c>
      <c r="BD37" s="32"/>
      <c r="BE37" s="20">
        <f t="shared" si="2"/>
        <v>-3.2980231508404345E-2</v>
      </c>
      <c r="BF37" s="20">
        <f>(+BC37/'2011 New'!BC35)-1</f>
        <v>-6.5645550305110101E-2</v>
      </c>
      <c r="BG37" t="s">
        <v>23</v>
      </c>
      <c r="BK37" s="6" t="s">
        <v>23</v>
      </c>
      <c r="BP37" s="40"/>
      <c r="BQ37" s="40"/>
      <c r="BT37" s="40"/>
    </row>
    <row r="38" spans="1:72">
      <c r="A38" s="6" t="s">
        <v>24</v>
      </c>
      <c r="B38" s="7">
        <v>6.88</v>
      </c>
      <c r="C38" s="8">
        <v>485</v>
      </c>
      <c r="D38" s="8">
        <v>480</v>
      </c>
      <c r="E38" s="8">
        <v>480</v>
      </c>
      <c r="F38" s="77">
        <v>480</v>
      </c>
      <c r="G38" s="62">
        <v>480</v>
      </c>
      <c r="H38" s="62">
        <v>456</v>
      </c>
      <c r="I38" s="62">
        <v>456</v>
      </c>
      <c r="J38" s="79">
        <v>456</v>
      </c>
      <c r="K38" s="62">
        <v>456</v>
      </c>
      <c r="L38" s="62">
        <v>456</v>
      </c>
      <c r="M38" s="62">
        <v>480</v>
      </c>
      <c r="N38" s="62">
        <v>456</v>
      </c>
      <c r="O38" s="62">
        <v>456</v>
      </c>
      <c r="P38" s="62">
        <v>456</v>
      </c>
      <c r="Q38" s="62">
        <v>456</v>
      </c>
      <c r="R38" s="62">
        <v>444</v>
      </c>
      <c r="S38" s="62">
        <v>444</v>
      </c>
      <c r="T38" s="62">
        <v>444</v>
      </c>
      <c r="U38" s="62">
        <v>439</v>
      </c>
      <c r="V38" s="62">
        <v>415</v>
      </c>
      <c r="W38" s="62">
        <v>410</v>
      </c>
      <c r="X38" s="62">
        <v>422</v>
      </c>
      <c r="Y38" s="62">
        <v>422</v>
      </c>
      <c r="Z38" s="62">
        <v>422</v>
      </c>
      <c r="AA38" s="62">
        <v>402</v>
      </c>
      <c r="AB38" s="62">
        <v>402</v>
      </c>
      <c r="AC38" s="62">
        <v>402</v>
      </c>
      <c r="AD38" s="62">
        <v>394</v>
      </c>
      <c r="AE38" s="62">
        <v>386</v>
      </c>
      <c r="AF38" s="62">
        <v>386</v>
      </c>
      <c r="AG38" s="62">
        <v>386</v>
      </c>
      <c r="AH38" s="62">
        <v>396</v>
      </c>
      <c r="AI38" s="62">
        <v>396</v>
      </c>
      <c r="AJ38" s="62">
        <v>396</v>
      </c>
      <c r="AK38" s="62">
        <v>400</v>
      </c>
      <c r="AL38" s="62">
        <v>400</v>
      </c>
      <c r="AM38" s="62">
        <v>400</v>
      </c>
      <c r="AN38" s="62">
        <v>400</v>
      </c>
      <c r="AO38" s="62">
        <v>400</v>
      </c>
      <c r="AP38" s="62">
        <v>420</v>
      </c>
      <c r="AQ38" s="62">
        <v>420</v>
      </c>
      <c r="AR38" s="62">
        <v>420</v>
      </c>
      <c r="AS38" s="62">
        <v>432</v>
      </c>
      <c r="AT38" s="62">
        <v>432</v>
      </c>
      <c r="AU38" s="62">
        <v>450</v>
      </c>
      <c r="AV38" s="62">
        <v>456</v>
      </c>
      <c r="AW38" s="62">
        <v>468</v>
      </c>
      <c r="AX38" s="62">
        <v>468</v>
      </c>
      <c r="AY38" s="62">
        <v>468</v>
      </c>
      <c r="AZ38" s="62">
        <v>473</v>
      </c>
      <c r="BA38" s="62">
        <v>485</v>
      </c>
      <c r="BB38" s="62">
        <v>495</v>
      </c>
      <c r="BC38" s="62">
        <v>495</v>
      </c>
      <c r="BD38" s="32"/>
      <c r="BE38" s="20">
        <f t="shared" si="2"/>
        <v>0</v>
      </c>
      <c r="BF38" s="20">
        <f>(+BC38/'2011 New'!BC36)-1</f>
        <v>2.0618556701030855E-2</v>
      </c>
      <c r="BG38" t="s">
        <v>24</v>
      </c>
      <c r="BK38" s="6" t="s">
        <v>24</v>
      </c>
      <c r="BP38" s="40"/>
      <c r="BQ38" s="40"/>
      <c r="BT38" s="40"/>
    </row>
    <row r="39" spans="1:72">
      <c r="A39" s="6" t="s">
        <v>7</v>
      </c>
      <c r="B39" s="7">
        <v>0.59</v>
      </c>
      <c r="C39" s="8">
        <v>412.81</v>
      </c>
      <c r="D39" s="8">
        <v>402.8</v>
      </c>
      <c r="E39" s="8">
        <v>405.52</v>
      </c>
      <c r="F39" s="77">
        <v>403.31</v>
      </c>
      <c r="G39" s="62">
        <v>410.88</v>
      </c>
      <c r="H39" s="62">
        <v>387.09</v>
      </c>
      <c r="I39" s="62">
        <v>408.83199999999999</v>
      </c>
      <c r="J39" s="79">
        <v>381.89</v>
      </c>
      <c r="K39" s="62">
        <v>426.99</v>
      </c>
      <c r="L39" s="62">
        <v>407.13</v>
      </c>
      <c r="M39" s="62">
        <v>408.35</v>
      </c>
      <c r="N39" s="62">
        <v>408.35</v>
      </c>
      <c r="O39" s="62">
        <v>415.81</v>
      </c>
      <c r="P39" s="62">
        <v>417.24</v>
      </c>
      <c r="Q39" s="62">
        <v>435.3</v>
      </c>
      <c r="R39" s="62">
        <v>413.25</v>
      </c>
      <c r="S39" s="62">
        <v>407</v>
      </c>
      <c r="T39" s="62">
        <v>418.76</v>
      </c>
      <c r="U39" s="62">
        <v>400</v>
      </c>
      <c r="V39" s="62">
        <v>410.07</v>
      </c>
      <c r="W39" s="62">
        <v>400</v>
      </c>
      <c r="X39" s="62">
        <v>404.11</v>
      </c>
      <c r="Y39" s="62">
        <v>418.4</v>
      </c>
      <c r="Z39" s="62">
        <v>422.16</v>
      </c>
      <c r="AA39" s="62">
        <v>390.83</v>
      </c>
      <c r="AB39" s="62">
        <v>400</v>
      </c>
      <c r="AC39" s="62">
        <v>400</v>
      </c>
      <c r="AD39" s="62">
        <v>397.7</v>
      </c>
      <c r="AE39" s="62">
        <v>400</v>
      </c>
      <c r="AF39" s="62">
        <v>413.08</v>
      </c>
      <c r="AG39" s="62">
        <v>400</v>
      </c>
      <c r="AH39" s="62">
        <v>400</v>
      </c>
      <c r="AI39" s="62">
        <v>418.61</v>
      </c>
      <c r="AJ39" s="62">
        <v>410.84</v>
      </c>
      <c r="AK39" s="62">
        <v>440.36</v>
      </c>
      <c r="AL39" s="62">
        <v>393.91809999999998</v>
      </c>
      <c r="AM39" s="62">
        <v>399.39</v>
      </c>
      <c r="AN39" s="62">
        <v>394.87</v>
      </c>
      <c r="AO39" s="62">
        <v>402.82</v>
      </c>
      <c r="AP39" s="62">
        <v>396.12</v>
      </c>
      <c r="AQ39" s="62">
        <v>406.66</v>
      </c>
      <c r="AR39" s="62">
        <v>410.57080000000002</v>
      </c>
      <c r="AS39" s="62">
        <v>386.12</v>
      </c>
      <c r="AT39" s="62">
        <v>375.2</v>
      </c>
      <c r="AU39" s="62">
        <v>395.66</v>
      </c>
      <c r="AV39" s="62">
        <v>404.4</v>
      </c>
      <c r="AW39" s="62">
        <v>410.73</v>
      </c>
      <c r="AX39" s="62">
        <v>380.75</v>
      </c>
      <c r="AY39" s="62">
        <v>402.89</v>
      </c>
      <c r="AZ39" s="62">
        <v>417</v>
      </c>
      <c r="BA39" s="62">
        <v>382.29</v>
      </c>
      <c r="BB39" s="62">
        <v>411.95</v>
      </c>
      <c r="BC39" s="62">
        <v>400</v>
      </c>
      <c r="BD39" s="32"/>
      <c r="BE39" s="20">
        <f t="shared" si="2"/>
        <v>-2.9008374802767301E-2</v>
      </c>
      <c r="BF39" s="20">
        <f>(+BC39/'2011 New'!BC37)-1</f>
        <v>-3.1031225018773756E-2</v>
      </c>
      <c r="BG39" t="s">
        <v>7</v>
      </c>
      <c r="BK39" s="6" t="s">
        <v>7</v>
      </c>
      <c r="BP39" s="40"/>
      <c r="BQ39" s="40"/>
      <c r="BT39" s="40"/>
    </row>
    <row r="40" spans="1:72">
      <c r="A40" s="6" t="s">
        <v>8</v>
      </c>
      <c r="B40" s="7">
        <v>0.41</v>
      </c>
      <c r="C40" s="8">
        <v>740.48</v>
      </c>
      <c r="D40" s="8">
        <v>740.48</v>
      </c>
      <c r="E40" s="8">
        <v>740.48</v>
      </c>
      <c r="F40" s="77">
        <v>740.48</v>
      </c>
      <c r="G40" s="62">
        <v>436.89</v>
      </c>
      <c r="H40" s="62">
        <v>515.47</v>
      </c>
      <c r="I40" s="62">
        <v>515.47</v>
      </c>
      <c r="J40" s="79">
        <v>459.34</v>
      </c>
      <c r="K40" s="62">
        <v>459.34</v>
      </c>
      <c r="L40" s="62">
        <v>459.34</v>
      </c>
      <c r="M40" s="62">
        <v>459.34</v>
      </c>
      <c r="N40" s="62">
        <v>555.26</v>
      </c>
      <c r="O40" s="62">
        <v>583.79</v>
      </c>
      <c r="P40" s="62">
        <v>542</v>
      </c>
      <c r="Q40" s="62">
        <v>644.44000000000005</v>
      </c>
      <c r="R40" s="62">
        <v>644.44000000000005</v>
      </c>
      <c r="S40" s="62">
        <v>644.44000000000005</v>
      </c>
      <c r="T40" s="62">
        <v>479.75</v>
      </c>
      <c r="U40" s="62">
        <v>479.75</v>
      </c>
      <c r="V40" s="62">
        <v>511.38</v>
      </c>
      <c r="W40" s="62">
        <v>511.38</v>
      </c>
      <c r="X40" s="62">
        <v>481.89</v>
      </c>
      <c r="Y40" s="62">
        <v>481.89</v>
      </c>
      <c r="Z40" s="62">
        <v>481.89</v>
      </c>
      <c r="AA40" s="62">
        <v>481.89</v>
      </c>
      <c r="AB40" s="62">
        <v>481.79</v>
      </c>
      <c r="AC40" s="62">
        <v>481.79</v>
      </c>
      <c r="AD40" s="62">
        <v>481.79</v>
      </c>
      <c r="AE40" s="62">
        <v>481.89</v>
      </c>
      <c r="AF40" s="62">
        <v>481.89</v>
      </c>
      <c r="AG40" s="62">
        <v>481.89</v>
      </c>
      <c r="AH40" s="62">
        <v>481.89</v>
      </c>
      <c r="AI40" s="62">
        <v>467.51</v>
      </c>
      <c r="AJ40" s="62">
        <v>528.73</v>
      </c>
      <c r="AK40" s="62">
        <v>459.34</v>
      </c>
      <c r="AL40" s="62">
        <v>436.89</v>
      </c>
      <c r="AM40" s="62">
        <v>459.34</v>
      </c>
      <c r="AN40" s="62">
        <v>459.34</v>
      </c>
      <c r="AO40" s="62">
        <v>459.34</v>
      </c>
      <c r="AP40" s="62">
        <v>459.34</v>
      </c>
      <c r="AQ40" s="62">
        <v>443.02</v>
      </c>
      <c r="AR40" s="62">
        <v>406.28</v>
      </c>
      <c r="AS40" s="62">
        <v>447.1</v>
      </c>
      <c r="AT40" s="62">
        <v>414.45</v>
      </c>
      <c r="AU40" s="62">
        <v>412.4</v>
      </c>
      <c r="AV40" s="62">
        <v>412.4</v>
      </c>
      <c r="AW40" s="62">
        <v>406.28</v>
      </c>
      <c r="AX40" s="62">
        <v>425.47</v>
      </c>
      <c r="AY40" s="62">
        <v>421.59</v>
      </c>
      <c r="AZ40" s="62">
        <v>421.59</v>
      </c>
      <c r="BA40" s="62">
        <v>680.47</v>
      </c>
      <c r="BB40" s="62">
        <v>680.47</v>
      </c>
      <c r="BC40" s="62">
        <v>680.47</v>
      </c>
      <c r="BD40" s="32"/>
      <c r="BE40" s="20">
        <f t="shared" si="2"/>
        <v>0</v>
      </c>
      <c r="BF40" s="20">
        <f>(+BC40/'2011 New'!BC38)-1</f>
        <v>-8.104202679343131E-2</v>
      </c>
      <c r="BG40" t="s">
        <v>8</v>
      </c>
      <c r="BK40" s="6" t="s">
        <v>8</v>
      </c>
      <c r="BP40" s="40"/>
      <c r="BQ40" s="40"/>
      <c r="BT40" s="40"/>
    </row>
    <row r="41" spans="1:72">
      <c r="A41" s="16" t="s">
        <v>3</v>
      </c>
      <c r="B41" s="25">
        <f>SUM(B34:B40)</f>
        <v>63.350000000000009</v>
      </c>
      <c r="C41" s="163">
        <v>645.37990000000002</v>
      </c>
      <c r="D41" s="163">
        <v>633.93560000000002</v>
      </c>
      <c r="E41" s="163">
        <v>610.51620000000003</v>
      </c>
      <c r="F41" s="216">
        <v>588.69760000000008</v>
      </c>
      <c r="G41" s="202">
        <v>576.65010000000007</v>
      </c>
      <c r="H41" s="202">
        <v>576.99459999999999</v>
      </c>
      <c r="I41" s="202">
        <v>585.27539999999999</v>
      </c>
      <c r="J41" s="238">
        <v>584.96370000000002</v>
      </c>
      <c r="K41" s="202">
        <v>584.10320000000002</v>
      </c>
      <c r="L41" s="202">
        <v>584.02460000000008</v>
      </c>
      <c r="M41" s="202">
        <v>586.61620000000005</v>
      </c>
      <c r="N41" s="202">
        <v>586.15030000000002</v>
      </c>
      <c r="O41" s="202">
        <v>581.6567</v>
      </c>
      <c r="P41" s="202">
        <v>580.49959999999999</v>
      </c>
      <c r="Q41" s="202">
        <v>601.77910000000008</v>
      </c>
      <c r="R41" s="202">
        <v>598.7604</v>
      </c>
      <c r="S41" s="202">
        <v>591.39139999999998</v>
      </c>
      <c r="T41" s="202">
        <v>594.31119999999999</v>
      </c>
      <c r="U41" s="202">
        <v>595.82180000000005</v>
      </c>
      <c r="V41" s="202">
        <v>579.74829999999997</v>
      </c>
      <c r="W41" s="202">
        <v>556.19889999999998</v>
      </c>
      <c r="X41" s="202">
        <v>555.25260000000003</v>
      </c>
      <c r="Y41" s="202">
        <v>555.39780000000007</v>
      </c>
      <c r="Z41" s="202">
        <v>557.15170000000001</v>
      </c>
      <c r="AA41" s="202">
        <v>553.40570000000002</v>
      </c>
      <c r="AB41" s="202">
        <v>551.67899999999997</v>
      </c>
      <c r="AC41" s="202">
        <v>555.04780000000005</v>
      </c>
      <c r="AD41" s="202">
        <v>558.44280000000003</v>
      </c>
      <c r="AE41" s="202">
        <v>577.09519999999998</v>
      </c>
      <c r="AF41" s="202">
        <v>591.86969999999997</v>
      </c>
      <c r="AG41" s="202">
        <v>594.90729999999996</v>
      </c>
      <c r="AH41" s="202">
        <v>579.18259999999998</v>
      </c>
      <c r="AI41" s="202">
        <v>604.94740000000002</v>
      </c>
      <c r="AJ41" s="202">
        <v>614.49379999999996</v>
      </c>
      <c r="AK41" s="202">
        <v>611.92280000000005</v>
      </c>
      <c r="AL41" s="202">
        <v>615.93359999999996</v>
      </c>
      <c r="AM41" s="202">
        <v>633.96529999999996</v>
      </c>
      <c r="AN41" s="202">
        <v>637.87940000000003</v>
      </c>
      <c r="AO41" s="202">
        <v>639.45000000000005</v>
      </c>
      <c r="AP41" s="202">
        <v>638.56119999999999</v>
      </c>
      <c r="AQ41" s="202">
        <v>626.22460000000001</v>
      </c>
      <c r="AR41" s="202">
        <v>631.0806</v>
      </c>
      <c r="AS41" s="202">
        <v>629.10749999999996</v>
      </c>
      <c r="AT41" s="202">
        <v>625.89710000000002</v>
      </c>
      <c r="AU41" s="202">
        <v>629.73069999999996</v>
      </c>
      <c r="AV41" s="202">
        <v>632.15880000000004</v>
      </c>
      <c r="AW41" s="202">
        <v>635.93269999999995</v>
      </c>
      <c r="AX41" s="202">
        <v>638.20420000000001</v>
      </c>
      <c r="AY41" s="202">
        <v>634.31500000000005</v>
      </c>
      <c r="AZ41" s="202">
        <v>635.31939999999997</v>
      </c>
      <c r="BA41" s="202">
        <v>635.70479999999998</v>
      </c>
      <c r="BB41" s="202">
        <v>604.13699999999994</v>
      </c>
      <c r="BC41" s="202">
        <v>602.94939999999997</v>
      </c>
      <c r="BD41" s="32"/>
      <c r="BE41" s="310">
        <f t="shared" si="2"/>
        <v>-1.9657792851620615E-3</v>
      </c>
      <c r="BF41" s="310">
        <f>(+BC41/'2011 New'!BC39)-1</f>
        <v>-6.5744997636276059E-2</v>
      </c>
      <c r="BG41" t="s">
        <v>3</v>
      </c>
      <c r="BK41" s="52" t="s">
        <v>3</v>
      </c>
      <c r="BM41" s="40"/>
    </row>
    <row r="42" spans="1:72">
      <c r="A42" s="26" t="s">
        <v>203</v>
      </c>
      <c r="B42" s="27"/>
      <c r="C42" s="165">
        <v>0.13023555805370313</v>
      </c>
      <c r="D42" s="165">
        <f>+(D41/'2011 New'!D39)-1</f>
        <v>0.11570823342564984</v>
      </c>
      <c r="E42" s="165">
        <f>+(E41/'2011 New'!E39)-1</f>
        <v>0.11402332945640392</v>
      </c>
      <c r="F42" s="165">
        <f>+(F41/'2011 New'!F39)-1</f>
        <v>0.10286181349288648</v>
      </c>
      <c r="G42" s="165">
        <f>+(G41/'2011 New'!G39)-1</f>
        <v>8.5723059612803798E-2</v>
      </c>
      <c r="H42" s="165">
        <f>+(H41/'2011 New'!H39)-1</f>
        <v>9.7381645711299258E-2</v>
      </c>
      <c r="I42" s="165">
        <f>+(I41/'2011 New'!I39)-1</f>
        <v>0.10985504717982941</v>
      </c>
      <c r="J42" s="239">
        <f>+(J41/'2011 New'!J39)-1</f>
        <v>9.4352100547453244E-2</v>
      </c>
      <c r="K42" s="165">
        <f>+(K41/'2011 New'!K39)-1</f>
        <v>8.3431965723598234E-2</v>
      </c>
      <c r="L42" s="165">
        <f>+(L41/'2011 New'!L39)-1</f>
        <v>8.4168191213966681E-2</v>
      </c>
      <c r="M42" s="165">
        <f>+(M41/'2011 New'!M39)-1</f>
        <v>8.5158344389334895E-2</v>
      </c>
      <c r="N42" s="165">
        <f>+(N41/'2011 New'!N39)-1</f>
        <v>7.7785890766644217E-2</v>
      </c>
      <c r="O42" s="165">
        <f>+(O41/'2011 New'!O39)-1</f>
        <v>7.5030398622557559E-2</v>
      </c>
      <c r="P42" s="165">
        <f>+(P41/'2011 New'!P39)-1</f>
        <v>7.0362014937138007E-2</v>
      </c>
      <c r="Q42" s="165">
        <f>+(Q41/'2011 New'!Q39)-1</f>
        <v>7.6346526220447464E-2</v>
      </c>
      <c r="R42" s="165">
        <f>+(R41/'2011 New'!R39)-1</f>
        <v>1.3870008798291478E-2</v>
      </c>
      <c r="S42" s="165">
        <f>+(S41/'2011 New'!S39)-1</f>
        <v>-3.2024195491399787E-2</v>
      </c>
      <c r="T42" s="165">
        <f>+(T41/'2011 New'!T39)-1</f>
        <v>1.6751534080294173E-2</v>
      </c>
      <c r="U42" s="165">
        <f>+(U41/'2011 New'!U39)-1</f>
        <v>4.8400438418757519E-2</v>
      </c>
      <c r="V42" s="165">
        <f>+(V41/'2011 New'!V39)-1</f>
        <v>3.2840044987241468E-2</v>
      </c>
      <c r="W42" s="165">
        <f>+(W41/'2011 New'!W39)-1</f>
        <v>-6.0500256976429023E-3</v>
      </c>
      <c r="X42" s="165">
        <f>+(X41/'2011 New'!X39)-1</f>
        <v>-1.1369266211007645E-3</v>
      </c>
      <c r="Y42" s="165">
        <f>+(Y41/'2011 New'!Y39)-1</f>
        <v>-2.4075948084754106E-3</v>
      </c>
      <c r="Z42" s="165">
        <f>+(Z41/'2011 New'!Z39)-1</f>
        <v>-6.3504915620750113E-3</v>
      </c>
      <c r="AA42" s="165">
        <f>+(AA41/'2011 New'!AA39)-1</f>
        <v>-8.5707406333830338E-3</v>
      </c>
      <c r="AB42" s="165">
        <f>+(AB41/'2011 New'!AB39)-1</f>
        <v>-2.4105010793275317E-2</v>
      </c>
      <c r="AC42" s="165">
        <f>+(AC41/'2011 New'!AC39)-1</f>
        <v>-2.8037052589699241E-2</v>
      </c>
      <c r="AD42" s="165">
        <f>+(AD41/'2011 New'!AD39)-1</f>
        <v>-2.0341615642317401E-2</v>
      </c>
      <c r="AE42" s="165">
        <f>+(AE41/'2011 New'!AE39)-1</f>
        <v>1.2168751384486809E-2</v>
      </c>
      <c r="AF42" s="165">
        <f>+(AF41/'2011 New'!AF39)-1</f>
        <v>3.1026762637722527E-3</v>
      </c>
      <c r="AG42" s="165">
        <f>+(AG41/'2011 New'!AG39)-1</f>
        <v>1.7316223113229778E-2</v>
      </c>
      <c r="AH42" s="165">
        <f>+(AH41/'2011 New'!AH39)-1</f>
        <v>-5.3115759312517552E-3</v>
      </c>
      <c r="AI42" s="165">
        <f>+(AI41/'2011 New'!AI39)-1</f>
        <v>5.0769939304684542E-3</v>
      </c>
      <c r="AJ42" s="165">
        <f>+(AJ41/'2011 New'!AJ39)-1</f>
        <v>2.619932515649892E-2</v>
      </c>
      <c r="AK42" s="165">
        <f>+(AK41/'2011 New'!AK39)-1</f>
        <v>2.0387649483972314E-2</v>
      </c>
      <c r="AL42" s="165">
        <f>+(AL41/'2011 New'!AL39)-1</f>
        <v>1.1562286600577343E-2</v>
      </c>
      <c r="AM42" s="165">
        <f>+(AM41/'2011 New'!AM39)-1</f>
        <v>1.7905847546929365E-2</v>
      </c>
      <c r="AN42" s="165">
        <f>+(AN41/'2011 New'!AN39)-1</f>
        <v>2.4699608259419303E-2</v>
      </c>
      <c r="AO42" s="165">
        <f>+(AO41/'2011 New'!AO39)-1</f>
        <v>2.7038191783180343E-2</v>
      </c>
      <c r="AP42" s="165">
        <f>+(AP41/'2011 New'!AP39)-1</f>
        <v>2.8815512632111906E-2</v>
      </c>
      <c r="AQ42" s="165">
        <f>+(AQ41/'2011 New'!AQ39)-1</f>
        <v>-6.4708540270778103E-3</v>
      </c>
      <c r="AR42" s="165">
        <f>+(AR41/'2011 New'!AR39)-1</f>
        <v>-1.1318719847897341E-2</v>
      </c>
      <c r="AS42" s="165">
        <f>+(AS41/'2011 New'!AS39)-1</f>
        <v>-7.5439015790608188E-3</v>
      </c>
      <c r="AT42" s="165">
        <f>+(AT41/'2011 New'!AT39)-1</f>
        <v>7.6484396671123722E-3</v>
      </c>
      <c r="AU42" s="165">
        <f>+(AU41/'2011 New'!AU39)-1</f>
        <v>-8.2667183638412967E-3</v>
      </c>
      <c r="AV42" s="165">
        <f>+(AV41/'2011 New'!AV39)-1</f>
        <v>7.5910564966763516E-3</v>
      </c>
      <c r="AW42" s="165">
        <f>+(AW41/'2011 New'!AW39)-1</f>
        <v>-1.0174677071428384E-3</v>
      </c>
      <c r="AX42" s="165">
        <f>+(AX41/'2011 New'!AX39)-1</f>
        <v>7.9049697498878579E-4</v>
      </c>
      <c r="AY42" s="165">
        <f>+(AY41/'2011 New'!AY39)-1</f>
        <v>-5.4547393045402126E-3</v>
      </c>
      <c r="AZ42" s="165">
        <f>+(AZ41/'2011 New'!AZ39)-1</f>
        <v>-1.066912416447463E-2</v>
      </c>
      <c r="BA42" s="165">
        <f>+(BA41/'2011 New'!BA39)-1</f>
        <v>-1.2521941202238263E-2</v>
      </c>
      <c r="BB42" s="165">
        <f>+(BB41/'2011 New'!BB39)-1</f>
        <v>-7.2674048697210836E-2</v>
      </c>
      <c r="BC42" s="165">
        <f>+(BC41/'2011 New'!BC39)-1</f>
        <v>-6.5744997636276059E-2</v>
      </c>
    </row>
    <row r="43" spans="1:72">
      <c r="A43" s="102" t="s">
        <v>67</v>
      </c>
      <c r="B43" s="103"/>
      <c r="C43" s="103"/>
      <c r="D43" s="103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291"/>
      <c r="AS43" s="293">
        <v>450.29129999999998</v>
      </c>
      <c r="AT43" s="294"/>
      <c r="AU43" s="295"/>
      <c r="AV43" s="299"/>
      <c r="AW43" s="300"/>
      <c r="AX43" s="301"/>
      <c r="AY43" s="302"/>
      <c r="AZ43" s="303"/>
      <c r="BA43" s="304"/>
      <c r="BB43" s="307"/>
      <c r="BC43" s="307"/>
    </row>
    <row r="44" spans="1:72" ht="15.75">
      <c r="B44" s="40"/>
      <c r="C44" s="4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280"/>
      <c r="AU44" s="280"/>
      <c r="AV44" s="280"/>
      <c r="AW44" s="280"/>
      <c r="AX44" s="280"/>
      <c r="AY44" s="280"/>
      <c r="AZ44" s="280"/>
      <c r="BA44" s="280"/>
      <c r="BB44" s="280"/>
      <c r="BC44" s="280"/>
    </row>
    <row r="46" spans="1:72">
      <c r="A46" t="s">
        <v>153</v>
      </c>
      <c r="C46" s="36">
        <f t="shared" ref="C46:AH46" si="3">+C25</f>
        <v>529.52650000000006</v>
      </c>
      <c r="D46" s="36">
        <f t="shared" si="3"/>
        <v>525.71469999999999</v>
      </c>
      <c r="E46" s="36">
        <f t="shared" si="3"/>
        <v>518.92529999999999</v>
      </c>
      <c r="F46" s="36">
        <f t="shared" si="3"/>
        <v>513.82380000000001</v>
      </c>
      <c r="G46" s="36">
        <f t="shared" si="3"/>
        <v>512.351</v>
      </c>
      <c r="H46" s="36">
        <f t="shared" si="3"/>
        <v>514.71379999999999</v>
      </c>
      <c r="I46" s="36">
        <f t="shared" si="3"/>
        <v>513.9556</v>
      </c>
      <c r="J46" s="36">
        <f t="shared" si="3"/>
        <v>512.46210000000008</v>
      </c>
      <c r="K46" s="36">
        <f t="shared" si="3"/>
        <v>509.81690000000003</v>
      </c>
      <c r="L46" s="36">
        <f t="shared" si="3"/>
        <v>511.66110000000003</v>
      </c>
      <c r="M46" s="36">
        <f t="shared" si="3"/>
        <v>514.59960000000001</v>
      </c>
      <c r="N46" s="36">
        <f t="shared" si="3"/>
        <v>520.0856</v>
      </c>
      <c r="O46" s="36">
        <f t="shared" si="3"/>
        <v>530.59220000000005</v>
      </c>
      <c r="P46" s="36">
        <f t="shared" si="3"/>
        <v>540.58609999999999</v>
      </c>
      <c r="Q46" s="36">
        <f t="shared" si="3"/>
        <v>542.89850000000001</v>
      </c>
      <c r="R46" s="36">
        <f t="shared" si="3"/>
        <v>542.63130000000001</v>
      </c>
      <c r="S46" s="36">
        <f t="shared" si="3"/>
        <v>539.74540000000002</v>
      </c>
      <c r="T46" s="36">
        <f t="shared" si="3"/>
        <v>521.23950000000002</v>
      </c>
      <c r="U46" s="36">
        <f t="shared" si="3"/>
        <v>511.6438</v>
      </c>
      <c r="V46" s="36">
        <f t="shared" si="3"/>
        <v>519.78530000000001</v>
      </c>
      <c r="W46" s="36">
        <f t="shared" si="3"/>
        <v>521.03750000000002</v>
      </c>
      <c r="X46" s="36">
        <f t="shared" si="3"/>
        <v>516.36990000000003</v>
      </c>
      <c r="Y46" s="36">
        <f t="shared" si="3"/>
        <v>491.72030000000001</v>
      </c>
      <c r="Z46" s="36">
        <f t="shared" si="3"/>
        <v>491.3503</v>
      </c>
      <c r="AA46" s="36">
        <f t="shared" si="3"/>
        <v>500.20660000000004</v>
      </c>
      <c r="AB46" s="36">
        <f t="shared" si="3"/>
        <v>506.21140000000003</v>
      </c>
      <c r="AC46" s="36">
        <f t="shared" si="3"/>
        <v>503.101</v>
      </c>
      <c r="AD46" s="36">
        <f t="shared" si="3"/>
        <v>489.87020000000001</v>
      </c>
      <c r="AE46" s="36">
        <f t="shared" si="3"/>
        <v>493.67149999999998</v>
      </c>
      <c r="AF46" s="36">
        <f t="shared" si="3"/>
        <v>506.48630000000003</v>
      </c>
      <c r="AG46" s="36">
        <f t="shared" si="3"/>
        <v>511.1069</v>
      </c>
      <c r="AH46" s="36">
        <f t="shared" si="3"/>
        <v>507.38490000000002</v>
      </c>
      <c r="AI46" s="36">
        <f t="shared" ref="AI46:BC46" si="4">+AI25</f>
        <v>494.08499999999998</v>
      </c>
      <c r="AJ46" s="36">
        <f t="shared" si="4"/>
        <v>509.47250000000003</v>
      </c>
      <c r="AK46" s="36">
        <f t="shared" si="4"/>
        <v>510.64260000000002</v>
      </c>
      <c r="AL46" s="36">
        <f t="shared" si="4"/>
        <v>505.78320000000002</v>
      </c>
      <c r="AM46" s="36">
        <f t="shared" si="4"/>
        <v>502.05309999999997</v>
      </c>
      <c r="AN46" s="36">
        <f t="shared" si="4"/>
        <v>493.88569999999999</v>
      </c>
      <c r="AO46" s="36">
        <f t="shared" si="4"/>
        <v>484.41629999999998</v>
      </c>
      <c r="AP46" s="36">
        <f t="shared" si="4"/>
        <v>483.06400000000002</v>
      </c>
      <c r="AQ46" s="36">
        <f t="shared" si="4"/>
        <v>474.6035</v>
      </c>
      <c r="AR46" s="36">
        <f t="shared" si="4"/>
        <v>474.87619999999998</v>
      </c>
      <c r="AS46" s="36">
        <f t="shared" si="4"/>
        <v>473.99029999999999</v>
      </c>
      <c r="AT46" s="36">
        <f t="shared" si="4"/>
        <v>470.24990000000003</v>
      </c>
      <c r="AU46" s="36">
        <f t="shared" si="4"/>
        <v>469.75479999999999</v>
      </c>
      <c r="AV46" s="36">
        <f t="shared" si="4"/>
        <v>470.47699999999998</v>
      </c>
      <c r="AW46" s="36">
        <f t="shared" si="4"/>
        <v>469.59280000000001</v>
      </c>
      <c r="AX46" s="36">
        <f t="shared" si="4"/>
        <v>462.42919999999998</v>
      </c>
      <c r="AY46" s="36">
        <f t="shared" si="4"/>
        <v>462.49869999999999</v>
      </c>
      <c r="AZ46" s="36">
        <f t="shared" si="4"/>
        <v>463.33370000000002</v>
      </c>
      <c r="BA46" s="36">
        <f t="shared" si="4"/>
        <v>462.97899999999998</v>
      </c>
      <c r="BB46" s="36">
        <f t="shared" si="4"/>
        <v>453.4271</v>
      </c>
      <c r="BC46" s="36">
        <f t="shared" si="4"/>
        <v>453.4246</v>
      </c>
    </row>
    <row r="47" spans="1:72">
      <c r="A47" t="s">
        <v>191</v>
      </c>
      <c r="C47" s="36">
        <f t="shared" ref="C47:AH47" si="5">MAX(C9:C24)</f>
        <v>649</v>
      </c>
      <c r="D47" s="36">
        <f t="shared" si="5"/>
        <v>642</v>
      </c>
      <c r="E47" s="36">
        <f t="shared" si="5"/>
        <v>641</v>
      </c>
      <c r="F47" s="36">
        <f t="shared" si="5"/>
        <v>637</v>
      </c>
      <c r="G47" s="36">
        <f t="shared" si="5"/>
        <v>636</v>
      </c>
      <c r="H47" s="36">
        <f t="shared" si="5"/>
        <v>636</v>
      </c>
      <c r="I47" s="36">
        <f t="shared" si="5"/>
        <v>637</v>
      </c>
      <c r="J47" s="36">
        <f t="shared" si="5"/>
        <v>633</v>
      </c>
      <c r="K47" s="36">
        <f t="shared" si="5"/>
        <v>630</v>
      </c>
      <c r="L47" s="36">
        <f t="shared" si="5"/>
        <v>628</v>
      </c>
      <c r="M47" s="36">
        <f t="shared" si="5"/>
        <v>625</v>
      </c>
      <c r="N47" s="36">
        <f t="shared" si="5"/>
        <v>623</v>
      </c>
      <c r="O47" s="36">
        <f t="shared" si="5"/>
        <v>623</v>
      </c>
      <c r="P47" s="36">
        <f t="shared" si="5"/>
        <v>628</v>
      </c>
      <c r="Q47" s="36">
        <f t="shared" si="5"/>
        <v>630</v>
      </c>
      <c r="R47" s="36">
        <f t="shared" si="5"/>
        <v>632</v>
      </c>
      <c r="S47" s="36">
        <f t="shared" si="5"/>
        <v>631</v>
      </c>
      <c r="T47" s="36">
        <f t="shared" si="5"/>
        <v>627</v>
      </c>
      <c r="U47" s="36">
        <f t="shared" si="5"/>
        <v>620</v>
      </c>
      <c r="V47" s="36">
        <f t="shared" si="5"/>
        <v>617</v>
      </c>
      <c r="W47" s="36">
        <f t="shared" si="5"/>
        <v>611</v>
      </c>
      <c r="X47" s="36">
        <f t="shared" si="5"/>
        <v>608</v>
      </c>
      <c r="Y47" s="36">
        <f t="shared" si="5"/>
        <v>594</v>
      </c>
      <c r="Z47" s="36">
        <f t="shared" si="5"/>
        <v>587</v>
      </c>
      <c r="AA47" s="36">
        <f t="shared" si="5"/>
        <v>584.21</v>
      </c>
      <c r="AB47" s="36">
        <f t="shared" si="5"/>
        <v>577</v>
      </c>
      <c r="AC47" s="36">
        <f t="shared" si="5"/>
        <v>575</v>
      </c>
      <c r="AD47" s="36">
        <f t="shared" si="5"/>
        <v>579</v>
      </c>
      <c r="AE47" s="36">
        <f t="shared" si="5"/>
        <v>579</v>
      </c>
      <c r="AF47" s="36">
        <f t="shared" si="5"/>
        <v>581.79999999999995</v>
      </c>
      <c r="AG47" s="36">
        <f t="shared" si="5"/>
        <v>588.91</v>
      </c>
      <c r="AH47" s="36">
        <f t="shared" si="5"/>
        <v>588</v>
      </c>
      <c r="AI47" s="36">
        <f t="shared" ref="AI47:BC47" si="6">MAX(AI9:AI24)</f>
        <v>593</v>
      </c>
      <c r="AJ47" s="36">
        <f t="shared" si="6"/>
        <v>599</v>
      </c>
      <c r="AK47" s="36">
        <f t="shared" si="6"/>
        <v>606</v>
      </c>
      <c r="AL47" s="36">
        <f t="shared" si="6"/>
        <v>608</v>
      </c>
      <c r="AM47" s="36">
        <f t="shared" si="6"/>
        <v>610</v>
      </c>
      <c r="AN47" s="36">
        <f t="shared" si="6"/>
        <v>616</v>
      </c>
      <c r="AO47" s="36">
        <f t="shared" si="6"/>
        <v>629</v>
      </c>
      <c r="AP47" s="36">
        <f t="shared" si="6"/>
        <v>630</v>
      </c>
      <c r="AQ47" s="36">
        <f t="shared" si="6"/>
        <v>630</v>
      </c>
      <c r="AR47" s="36">
        <f t="shared" si="6"/>
        <v>633</v>
      </c>
      <c r="AS47" s="36">
        <f t="shared" si="6"/>
        <v>633</v>
      </c>
      <c r="AT47" s="36">
        <f t="shared" si="6"/>
        <v>633</v>
      </c>
      <c r="AU47" s="36">
        <f t="shared" si="6"/>
        <v>633</v>
      </c>
      <c r="AV47" s="36">
        <f t="shared" si="6"/>
        <v>636</v>
      </c>
      <c r="AW47" s="36">
        <f t="shared" si="6"/>
        <v>638</v>
      </c>
      <c r="AX47" s="36">
        <f t="shared" si="6"/>
        <v>639</v>
      </c>
      <c r="AY47" s="36">
        <f t="shared" si="6"/>
        <v>637</v>
      </c>
      <c r="AZ47" s="36">
        <f t="shared" si="6"/>
        <v>632</v>
      </c>
      <c r="BA47" s="36">
        <f t="shared" si="6"/>
        <v>631</v>
      </c>
      <c r="BB47" s="36">
        <f t="shared" si="6"/>
        <v>629</v>
      </c>
      <c r="BC47" s="36">
        <f t="shared" si="6"/>
        <v>627</v>
      </c>
    </row>
    <row r="48" spans="1:72">
      <c r="A48" t="s">
        <v>151</v>
      </c>
      <c r="C48" s="36">
        <f t="shared" ref="C48:AH48" si="7">MIN(C9:C24)</f>
        <v>228.48</v>
      </c>
      <c r="D48" s="36">
        <f t="shared" si="7"/>
        <v>230.12650000000002</v>
      </c>
      <c r="E48" s="36">
        <f t="shared" si="7"/>
        <v>229.89030000000002</v>
      </c>
      <c r="F48" s="36">
        <f t="shared" si="7"/>
        <v>238.68</v>
      </c>
      <c r="G48" s="36">
        <f t="shared" si="7"/>
        <v>232.48400000000001</v>
      </c>
      <c r="H48" s="36">
        <f t="shared" si="7"/>
        <v>231.69</v>
      </c>
      <c r="I48" s="36">
        <f t="shared" si="7"/>
        <v>229.38910000000001</v>
      </c>
      <c r="J48" s="36">
        <f t="shared" si="7"/>
        <v>228.48</v>
      </c>
      <c r="K48" s="36">
        <f t="shared" si="7"/>
        <v>216.24</v>
      </c>
      <c r="L48" s="36">
        <f t="shared" si="7"/>
        <v>238.53</v>
      </c>
      <c r="M48" s="36">
        <f t="shared" si="7"/>
        <v>223.92</v>
      </c>
      <c r="N48" s="36">
        <f t="shared" si="7"/>
        <v>209.48</v>
      </c>
      <c r="O48" s="36">
        <f t="shared" si="7"/>
        <v>239.93730000000002</v>
      </c>
      <c r="P48" s="36">
        <f t="shared" si="7"/>
        <v>230.84360000000001</v>
      </c>
      <c r="Q48" s="36">
        <f t="shared" si="7"/>
        <v>225.7534</v>
      </c>
      <c r="R48" s="36">
        <f t="shared" si="7"/>
        <v>208.7396</v>
      </c>
      <c r="S48" s="36">
        <f t="shared" si="7"/>
        <v>208.66050000000001</v>
      </c>
      <c r="T48" s="36">
        <f t="shared" si="7"/>
        <v>239.63070000000002</v>
      </c>
      <c r="U48" s="36">
        <f t="shared" si="7"/>
        <v>229.63320000000002</v>
      </c>
      <c r="V48" s="36">
        <f t="shared" si="7"/>
        <v>227.89660000000001</v>
      </c>
      <c r="W48" s="36">
        <f t="shared" si="7"/>
        <v>227.6104</v>
      </c>
      <c r="X48" s="36">
        <f t="shared" si="7"/>
        <v>244.49800000000002</v>
      </c>
      <c r="Y48" s="36">
        <f t="shared" si="7"/>
        <v>243.87440000000001</v>
      </c>
      <c r="Z48" s="36">
        <f t="shared" si="7"/>
        <v>244.67780000000002</v>
      </c>
      <c r="AA48" s="36">
        <f t="shared" si="7"/>
        <v>224.10470000000001</v>
      </c>
      <c r="AB48" s="36">
        <f t="shared" si="7"/>
        <v>228.48</v>
      </c>
      <c r="AC48" s="36">
        <f t="shared" si="7"/>
        <v>234.9</v>
      </c>
      <c r="AD48" s="36">
        <f t="shared" si="7"/>
        <v>209.85</v>
      </c>
      <c r="AE48" s="36">
        <f t="shared" si="7"/>
        <v>242.053</v>
      </c>
      <c r="AF48" s="36">
        <f t="shared" si="7"/>
        <v>234.69470000000001</v>
      </c>
      <c r="AG48" s="36">
        <f t="shared" si="7"/>
        <v>232.63589999999999</v>
      </c>
      <c r="AH48" s="36">
        <f t="shared" si="7"/>
        <v>234.12100000000001</v>
      </c>
      <c r="AI48" s="36">
        <f t="shared" ref="AI48:BC48" si="8">MIN(AI9:AI24)</f>
        <v>220.08240000000001</v>
      </c>
      <c r="AJ48" s="36">
        <f t="shared" si="8"/>
        <v>229.5</v>
      </c>
      <c r="AK48" s="36">
        <f t="shared" si="8"/>
        <v>219.3</v>
      </c>
      <c r="AL48" s="36">
        <f t="shared" si="8"/>
        <v>224.99</v>
      </c>
      <c r="AM48" s="36">
        <f t="shared" si="8"/>
        <v>223.07910000000001</v>
      </c>
      <c r="AN48" s="36">
        <f t="shared" si="8"/>
        <v>193.35</v>
      </c>
      <c r="AO48" s="36">
        <f t="shared" si="8"/>
        <v>221.86930000000001</v>
      </c>
      <c r="AP48" s="36">
        <f t="shared" si="8"/>
        <v>220.66</v>
      </c>
      <c r="AQ48" s="36">
        <f t="shared" si="8"/>
        <v>230.9665</v>
      </c>
      <c r="AR48" s="36">
        <f t="shared" si="8"/>
        <v>192.78</v>
      </c>
      <c r="AS48" s="36">
        <f t="shared" si="8"/>
        <v>248.39510000000001</v>
      </c>
      <c r="AT48" s="36">
        <f t="shared" si="8"/>
        <v>158.1</v>
      </c>
      <c r="AU48" s="36">
        <f t="shared" si="8"/>
        <v>222.89</v>
      </c>
      <c r="AV48" s="36">
        <f t="shared" si="8"/>
        <v>222.61519999999999</v>
      </c>
      <c r="AW48" s="36">
        <f t="shared" si="8"/>
        <v>223.38499999999999</v>
      </c>
      <c r="AX48" s="36">
        <f t="shared" si="8"/>
        <v>221.36</v>
      </c>
      <c r="AY48" s="36">
        <f t="shared" si="8"/>
        <v>228.94</v>
      </c>
      <c r="AZ48" s="36">
        <f t="shared" si="8"/>
        <v>231.59960000000001</v>
      </c>
      <c r="BA48" s="36">
        <f t="shared" si="8"/>
        <v>234.93950000000001</v>
      </c>
      <c r="BB48" s="36">
        <f t="shared" si="8"/>
        <v>237.4316</v>
      </c>
      <c r="BC48" s="36">
        <f t="shared" si="8"/>
        <v>210.61</v>
      </c>
    </row>
    <row r="49" spans="1:61"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E49" s="40"/>
      <c r="BF49" s="40"/>
      <c r="BG49" s="40"/>
    </row>
    <row r="50" spans="1:61">
      <c r="BH50" s="111"/>
      <c r="BI50" s="292"/>
    </row>
    <row r="51" spans="1:61">
      <c r="A51" t="s">
        <v>160</v>
      </c>
      <c r="C51" s="36">
        <f t="shared" ref="C51:H51" si="9">+C41</f>
        <v>645.37990000000002</v>
      </c>
      <c r="D51" s="36">
        <f t="shared" si="9"/>
        <v>633.93560000000002</v>
      </c>
      <c r="E51" s="36">
        <f t="shared" si="9"/>
        <v>610.51620000000003</v>
      </c>
      <c r="F51" s="36">
        <f t="shared" si="9"/>
        <v>588.69760000000008</v>
      </c>
      <c r="G51" s="36">
        <f t="shared" si="9"/>
        <v>576.65010000000007</v>
      </c>
      <c r="H51" s="36">
        <f t="shared" si="9"/>
        <v>576.99459999999999</v>
      </c>
      <c r="I51" s="36">
        <f t="shared" ref="I51:N51" si="10">+I41</f>
        <v>585.27539999999999</v>
      </c>
      <c r="J51" s="36">
        <f t="shared" si="10"/>
        <v>584.96370000000002</v>
      </c>
      <c r="K51" s="36">
        <f t="shared" si="10"/>
        <v>584.10320000000002</v>
      </c>
      <c r="L51" s="36">
        <f t="shared" si="10"/>
        <v>584.02460000000008</v>
      </c>
      <c r="M51" s="36">
        <f t="shared" si="10"/>
        <v>586.61620000000005</v>
      </c>
      <c r="N51" s="36">
        <f t="shared" si="10"/>
        <v>586.15030000000002</v>
      </c>
      <c r="O51" s="36">
        <f t="shared" ref="O51:U51" si="11">+O41</f>
        <v>581.6567</v>
      </c>
      <c r="P51" s="36">
        <f t="shared" si="11"/>
        <v>580.49959999999999</v>
      </c>
      <c r="Q51" s="36">
        <f t="shared" si="11"/>
        <v>601.77910000000008</v>
      </c>
      <c r="R51" s="36">
        <f t="shared" si="11"/>
        <v>598.7604</v>
      </c>
      <c r="S51" s="36">
        <f t="shared" si="11"/>
        <v>591.39139999999998</v>
      </c>
      <c r="T51" s="36">
        <f t="shared" si="11"/>
        <v>594.31119999999999</v>
      </c>
      <c r="U51" s="36">
        <f t="shared" si="11"/>
        <v>595.82180000000005</v>
      </c>
      <c r="V51" s="36">
        <f t="shared" ref="V51:AA51" si="12">+V41</f>
        <v>579.74829999999997</v>
      </c>
      <c r="W51" s="36">
        <f t="shared" si="12"/>
        <v>556.19889999999998</v>
      </c>
      <c r="X51" s="36">
        <f t="shared" si="12"/>
        <v>555.25260000000003</v>
      </c>
      <c r="Y51" s="36">
        <f t="shared" si="12"/>
        <v>555.39780000000007</v>
      </c>
      <c r="Z51" s="36">
        <f t="shared" si="12"/>
        <v>557.15170000000001</v>
      </c>
      <c r="AA51" s="36">
        <f t="shared" si="12"/>
        <v>553.40570000000002</v>
      </c>
      <c r="AB51" s="36">
        <f t="shared" ref="AB51:AG51" si="13">+AB41</f>
        <v>551.67899999999997</v>
      </c>
      <c r="AC51" s="36">
        <f t="shared" si="13"/>
        <v>555.04780000000005</v>
      </c>
      <c r="AD51" s="36">
        <f t="shared" si="13"/>
        <v>558.44280000000003</v>
      </c>
      <c r="AE51" s="36">
        <f t="shared" si="13"/>
        <v>577.09519999999998</v>
      </c>
      <c r="AF51" s="36">
        <f t="shared" si="13"/>
        <v>591.86969999999997</v>
      </c>
      <c r="AG51" s="36">
        <f t="shared" si="13"/>
        <v>594.90729999999996</v>
      </c>
      <c r="AH51" s="36">
        <f t="shared" ref="AH51:AM51" si="14">+AH41</f>
        <v>579.18259999999998</v>
      </c>
      <c r="AI51" s="36">
        <f t="shared" si="14"/>
        <v>604.94740000000002</v>
      </c>
      <c r="AJ51" s="36">
        <f t="shared" si="14"/>
        <v>614.49379999999996</v>
      </c>
      <c r="AK51" s="36">
        <f t="shared" si="14"/>
        <v>611.92280000000005</v>
      </c>
      <c r="AL51" s="36">
        <f t="shared" si="14"/>
        <v>615.93359999999996</v>
      </c>
      <c r="AM51" s="36">
        <f t="shared" si="14"/>
        <v>633.96529999999996</v>
      </c>
      <c r="AN51" s="36">
        <f t="shared" ref="AN51:AR51" si="15">+AN41</f>
        <v>637.87940000000003</v>
      </c>
      <c r="AO51" s="36">
        <f t="shared" si="15"/>
        <v>639.45000000000005</v>
      </c>
      <c r="AP51" s="36">
        <f t="shared" si="15"/>
        <v>638.56119999999999</v>
      </c>
      <c r="AQ51" s="36">
        <f t="shared" si="15"/>
        <v>626.22460000000001</v>
      </c>
      <c r="AR51" s="36">
        <f t="shared" si="15"/>
        <v>631.0806</v>
      </c>
      <c r="AS51" s="36">
        <f t="shared" ref="AS51:AT51" si="16">+AS41</f>
        <v>629.10749999999996</v>
      </c>
      <c r="AT51" s="36">
        <f t="shared" si="16"/>
        <v>625.89710000000002</v>
      </c>
      <c r="AU51" s="36">
        <f t="shared" ref="AU51:AV51" si="17">+AU41</f>
        <v>629.73069999999996</v>
      </c>
      <c r="AV51" s="36">
        <f t="shared" si="17"/>
        <v>632.15880000000004</v>
      </c>
      <c r="AW51" s="36">
        <f t="shared" ref="AW51:AX51" si="18">+AW41</f>
        <v>635.93269999999995</v>
      </c>
      <c r="AX51" s="36">
        <f t="shared" si="18"/>
        <v>638.20420000000001</v>
      </c>
      <c r="AY51" s="36">
        <f t="shared" ref="AY51:AZ51" si="19">+AY41</f>
        <v>634.31500000000005</v>
      </c>
      <c r="AZ51" s="36">
        <f t="shared" si="19"/>
        <v>635.31939999999997</v>
      </c>
      <c r="BA51" s="36">
        <f t="shared" ref="BA51:BC51" si="20">+BA41</f>
        <v>635.70479999999998</v>
      </c>
      <c r="BB51" s="36">
        <f t="shared" si="20"/>
        <v>604.13699999999994</v>
      </c>
      <c r="BC51" s="36">
        <f t="shared" si="20"/>
        <v>602.94939999999997</v>
      </c>
      <c r="BH51" s="111"/>
      <c r="BI51" s="292"/>
    </row>
    <row r="52" spans="1:61">
      <c r="A52" t="s">
        <v>150</v>
      </c>
      <c r="C52" s="36">
        <f t="shared" ref="C52:AH52" si="21">MAX(C34:C40)</f>
        <v>819.45</v>
      </c>
      <c r="D52" s="36">
        <f t="shared" si="21"/>
        <v>803.68</v>
      </c>
      <c r="E52" s="36">
        <f t="shared" si="21"/>
        <v>762.49</v>
      </c>
      <c r="F52" s="36">
        <f t="shared" si="21"/>
        <v>740.48</v>
      </c>
      <c r="G52" s="36">
        <f t="shared" si="21"/>
        <v>695.76</v>
      </c>
      <c r="H52" s="36">
        <f t="shared" si="21"/>
        <v>697.78</v>
      </c>
      <c r="I52" s="36">
        <f t="shared" si="21"/>
        <v>704.1</v>
      </c>
      <c r="J52" s="36">
        <f t="shared" si="21"/>
        <v>698.36</v>
      </c>
      <c r="K52" s="36">
        <f t="shared" si="21"/>
        <v>696.13</v>
      </c>
      <c r="L52" s="36">
        <f t="shared" si="21"/>
        <v>701.2</v>
      </c>
      <c r="M52" s="36">
        <f t="shared" si="21"/>
        <v>696.28</v>
      </c>
      <c r="N52" s="36">
        <f t="shared" si="21"/>
        <v>698.72</v>
      </c>
      <c r="O52" s="36">
        <f t="shared" si="21"/>
        <v>684.55</v>
      </c>
      <c r="P52" s="36">
        <f t="shared" si="21"/>
        <v>657.08</v>
      </c>
      <c r="Q52" s="36">
        <f t="shared" si="21"/>
        <v>701.55</v>
      </c>
      <c r="R52" s="36">
        <f t="shared" si="21"/>
        <v>690.63</v>
      </c>
      <c r="S52" s="36">
        <f t="shared" si="21"/>
        <v>663.09</v>
      </c>
      <c r="T52" s="36">
        <f t="shared" si="21"/>
        <v>679.93</v>
      </c>
      <c r="U52" s="36">
        <f t="shared" si="21"/>
        <v>692.67</v>
      </c>
      <c r="V52" s="36">
        <f t="shared" si="21"/>
        <v>675.32</v>
      </c>
      <c r="W52" s="36">
        <f t="shared" si="21"/>
        <v>612.98500000000001</v>
      </c>
      <c r="X52" s="36">
        <f t="shared" si="21"/>
        <v>604.1</v>
      </c>
      <c r="Y52" s="36">
        <f t="shared" si="21"/>
        <v>603.96</v>
      </c>
      <c r="Z52" s="36">
        <f t="shared" si="21"/>
        <v>607.20000000000005</v>
      </c>
      <c r="AA52" s="36">
        <f t="shared" si="21"/>
        <v>605.09</v>
      </c>
      <c r="AB52" s="36">
        <f t="shared" si="21"/>
        <v>603.42999999999995</v>
      </c>
      <c r="AC52" s="36">
        <f t="shared" si="21"/>
        <v>604.52</v>
      </c>
      <c r="AD52" s="36">
        <f t="shared" si="21"/>
        <v>659.55619999999999</v>
      </c>
      <c r="AE52" s="36">
        <f t="shared" si="21"/>
        <v>638.09</v>
      </c>
      <c r="AF52" s="36">
        <f t="shared" si="21"/>
        <v>679.4</v>
      </c>
      <c r="AG52" s="36">
        <f t="shared" si="21"/>
        <v>688.04</v>
      </c>
      <c r="AH52" s="36">
        <f t="shared" si="21"/>
        <v>695.72</v>
      </c>
      <c r="AI52" s="36">
        <f t="shared" ref="AI52:BC52" si="22">MAX(AI34:AI40)</f>
        <v>707.41</v>
      </c>
      <c r="AJ52" s="36">
        <f t="shared" si="22"/>
        <v>731.89</v>
      </c>
      <c r="AK52" s="36">
        <f t="shared" si="22"/>
        <v>727.3</v>
      </c>
      <c r="AL52" s="36">
        <f t="shared" si="22"/>
        <v>728.32</v>
      </c>
      <c r="AM52" s="36">
        <f t="shared" si="22"/>
        <v>779.95</v>
      </c>
      <c r="AN52" s="36">
        <f t="shared" si="22"/>
        <v>785.42</v>
      </c>
      <c r="AO52" s="36">
        <f t="shared" si="22"/>
        <v>789.07</v>
      </c>
      <c r="AP52" s="36">
        <f t="shared" si="22"/>
        <v>791.4</v>
      </c>
      <c r="AQ52" s="36">
        <f t="shared" si="22"/>
        <v>781.04</v>
      </c>
      <c r="AR52" s="36">
        <f t="shared" si="22"/>
        <v>788.61</v>
      </c>
      <c r="AS52" s="36">
        <f t="shared" si="22"/>
        <v>792.63</v>
      </c>
      <c r="AT52" s="36">
        <f t="shared" si="22"/>
        <v>776.47</v>
      </c>
      <c r="AU52" s="36">
        <f t="shared" si="22"/>
        <v>783.25</v>
      </c>
      <c r="AV52" s="36">
        <f t="shared" si="22"/>
        <v>785.57</v>
      </c>
      <c r="AW52" s="36">
        <f t="shared" si="22"/>
        <v>788.49</v>
      </c>
      <c r="AX52" s="36">
        <f t="shared" si="22"/>
        <v>796.06</v>
      </c>
      <c r="AY52" s="36">
        <f t="shared" si="22"/>
        <v>786.37</v>
      </c>
      <c r="AZ52" s="36">
        <f t="shared" si="22"/>
        <v>789.17</v>
      </c>
      <c r="BA52" s="36">
        <f t="shared" si="22"/>
        <v>785.15</v>
      </c>
      <c r="BB52" s="36">
        <f t="shared" si="22"/>
        <v>700.65</v>
      </c>
      <c r="BC52" s="36">
        <f t="shared" si="22"/>
        <v>697.73</v>
      </c>
    </row>
    <row r="53" spans="1:61">
      <c r="A53" t="s">
        <v>192</v>
      </c>
      <c r="C53" s="36">
        <f t="shared" ref="C53:AH53" si="23">MIN(C34:C40)</f>
        <v>412.81</v>
      </c>
      <c r="D53" s="36">
        <f t="shared" si="23"/>
        <v>402.8</v>
      </c>
      <c r="E53" s="36">
        <f t="shared" si="23"/>
        <v>405.52</v>
      </c>
      <c r="F53" s="36">
        <f t="shared" si="23"/>
        <v>403.31</v>
      </c>
      <c r="G53" s="36">
        <f t="shared" si="23"/>
        <v>410.88</v>
      </c>
      <c r="H53" s="36">
        <f t="shared" si="23"/>
        <v>387.09</v>
      </c>
      <c r="I53" s="36">
        <f t="shared" si="23"/>
        <v>408.83199999999999</v>
      </c>
      <c r="J53" s="36">
        <f t="shared" si="23"/>
        <v>381.89</v>
      </c>
      <c r="K53" s="36">
        <f t="shared" si="23"/>
        <v>426.99</v>
      </c>
      <c r="L53" s="36">
        <f t="shared" si="23"/>
        <v>407.13</v>
      </c>
      <c r="M53" s="36">
        <f t="shared" si="23"/>
        <v>408.35</v>
      </c>
      <c r="N53" s="36">
        <f t="shared" si="23"/>
        <v>408.35</v>
      </c>
      <c r="O53" s="36">
        <f t="shared" si="23"/>
        <v>415.81</v>
      </c>
      <c r="P53" s="36">
        <f t="shared" si="23"/>
        <v>417.24</v>
      </c>
      <c r="Q53" s="36">
        <f t="shared" si="23"/>
        <v>435.3</v>
      </c>
      <c r="R53" s="36">
        <f t="shared" si="23"/>
        <v>413.25</v>
      </c>
      <c r="S53" s="36">
        <f t="shared" si="23"/>
        <v>407</v>
      </c>
      <c r="T53" s="36">
        <f t="shared" si="23"/>
        <v>418.76</v>
      </c>
      <c r="U53" s="36">
        <f t="shared" si="23"/>
        <v>400</v>
      </c>
      <c r="V53" s="36">
        <f t="shared" si="23"/>
        <v>410.07</v>
      </c>
      <c r="W53" s="36">
        <f t="shared" si="23"/>
        <v>400</v>
      </c>
      <c r="X53" s="36">
        <f t="shared" si="23"/>
        <v>404.11</v>
      </c>
      <c r="Y53" s="36">
        <f t="shared" si="23"/>
        <v>418.4</v>
      </c>
      <c r="Z53" s="36">
        <f t="shared" si="23"/>
        <v>422</v>
      </c>
      <c r="AA53" s="36">
        <f t="shared" si="23"/>
        <v>390.83</v>
      </c>
      <c r="AB53" s="36">
        <f t="shared" si="23"/>
        <v>400</v>
      </c>
      <c r="AC53" s="36">
        <f t="shared" si="23"/>
        <v>400</v>
      </c>
      <c r="AD53" s="36">
        <f t="shared" si="23"/>
        <v>394</v>
      </c>
      <c r="AE53" s="36">
        <f t="shared" si="23"/>
        <v>386</v>
      </c>
      <c r="AF53" s="36">
        <f t="shared" si="23"/>
        <v>386</v>
      </c>
      <c r="AG53" s="36">
        <f t="shared" si="23"/>
        <v>386</v>
      </c>
      <c r="AH53" s="36">
        <f t="shared" si="23"/>
        <v>396</v>
      </c>
      <c r="AI53" s="36">
        <f t="shared" ref="AI53:BC53" si="24">MIN(AI34:AI40)</f>
        <v>396</v>
      </c>
      <c r="AJ53" s="36">
        <f t="shared" si="24"/>
        <v>396</v>
      </c>
      <c r="AK53" s="36">
        <f t="shared" si="24"/>
        <v>400</v>
      </c>
      <c r="AL53" s="36">
        <f t="shared" si="24"/>
        <v>393.91809999999998</v>
      </c>
      <c r="AM53" s="36">
        <f t="shared" si="24"/>
        <v>399.39</v>
      </c>
      <c r="AN53" s="36">
        <f t="shared" si="24"/>
        <v>394.87</v>
      </c>
      <c r="AO53" s="36">
        <f t="shared" si="24"/>
        <v>400</v>
      </c>
      <c r="AP53" s="36">
        <f t="shared" si="24"/>
        <v>396.12</v>
      </c>
      <c r="AQ53" s="36">
        <f t="shared" si="24"/>
        <v>406.66</v>
      </c>
      <c r="AR53" s="36">
        <f t="shared" si="24"/>
        <v>406.28</v>
      </c>
      <c r="AS53" s="36">
        <f t="shared" si="24"/>
        <v>386.12</v>
      </c>
      <c r="AT53" s="36">
        <f t="shared" si="24"/>
        <v>375.2</v>
      </c>
      <c r="AU53" s="36">
        <f t="shared" si="24"/>
        <v>395.66</v>
      </c>
      <c r="AV53" s="36">
        <f t="shared" si="24"/>
        <v>404.4</v>
      </c>
      <c r="AW53" s="36">
        <f t="shared" si="24"/>
        <v>406.28</v>
      </c>
      <c r="AX53" s="36">
        <f t="shared" si="24"/>
        <v>380.75</v>
      </c>
      <c r="AY53" s="36">
        <f t="shared" si="24"/>
        <v>402.89</v>
      </c>
      <c r="AZ53" s="36">
        <f t="shared" si="24"/>
        <v>417</v>
      </c>
      <c r="BA53" s="36">
        <f t="shared" si="24"/>
        <v>382.29</v>
      </c>
      <c r="BB53" s="36">
        <f t="shared" si="24"/>
        <v>411.95</v>
      </c>
      <c r="BC53" s="36">
        <f t="shared" si="24"/>
        <v>400</v>
      </c>
    </row>
    <row r="54" spans="1:61">
      <c r="A54" t="s">
        <v>160</v>
      </c>
    </row>
    <row r="55" spans="1:61"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305"/>
      <c r="AO55" s="305"/>
      <c r="AP55" s="305"/>
      <c r="AQ55" s="305"/>
      <c r="AR55" s="305"/>
      <c r="AS55" s="305"/>
      <c r="AT55" s="305"/>
      <c r="AU55" s="305"/>
      <c r="AV55" s="305"/>
      <c r="AW55" s="305"/>
      <c r="AX55" s="305"/>
      <c r="AY55" s="305"/>
      <c r="AZ55" s="305"/>
      <c r="BA55" s="305"/>
      <c r="BB55" s="305"/>
      <c r="BC55" s="305"/>
    </row>
    <row r="56" spans="1:61">
      <c r="A56" t="s">
        <v>193</v>
      </c>
      <c r="C56" s="40">
        <f t="shared" ref="C56:AH56" si="25">+C15-C40</f>
        <v>-91.480000000000018</v>
      </c>
      <c r="D56" s="40">
        <f t="shared" si="25"/>
        <v>-98.480000000000018</v>
      </c>
      <c r="E56" s="40">
        <f t="shared" si="25"/>
        <v>-99.480000000000018</v>
      </c>
      <c r="F56" s="40">
        <f t="shared" si="25"/>
        <v>-103.48000000000002</v>
      </c>
      <c r="G56" s="40">
        <f t="shared" si="25"/>
        <v>199.11</v>
      </c>
      <c r="H56" s="40">
        <f t="shared" si="25"/>
        <v>120.52999999999997</v>
      </c>
      <c r="I56" s="40">
        <f t="shared" si="25"/>
        <v>121.52999999999997</v>
      </c>
      <c r="J56" s="40">
        <f t="shared" si="25"/>
        <v>173.66000000000003</v>
      </c>
      <c r="K56" s="40">
        <f t="shared" si="25"/>
        <v>170.66000000000003</v>
      </c>
      <c r="L56" s="40">
        <f t="shared" si="25"/>
        <v>168.66000000000003</v>
      </c>
      <c r="M56" s="40">
        <f t="shared" si="25"/>
        <v>165.66000000000003</v>
      </c>
      <c r="N56" s="40">
        <f t="shared" si="25"/>
        <v>67.740000000000009</v>
      </c>
      <c r="O56" s="40">
        <f t="shared" si="25"/>
        <v>39.210000000000036</v>
      </c>
      <c r="P56" s="40">
        <f t="shared" si="25"/>
        <v>86</v>
      </c>
      <c r="Q56" s="40">
        <f t="shared" si="25"/>
        <v>-14.440000000000055</v>
      </c>
      <c r="R56" s="40">
        <f t="shared" si="25"/>
        <v>-12.440000000000055</v>
      </c>
      <c r="S56" s="40">
        <f t="shared" si="25"/>
        <v>-13.440000000000055</v>
      </c>
      <c r="T56" s="40">
        <f t="shared" si="25"/>
        <v>147.25</v>
      </c>
      <c r="U56" s="40">
        <f t="shared" si="25"/>
        <v>140.25</v>
      </c>
      <c r="V56" s="40">
        <f t="shared" si="25"/>
        <v>105.62</v>
      </c>
      <c r="W56" s="40">
        <f t="shared" si="25"/>
        <v>99.62</v>
      </c>
      <c r="X56" s="40">
        <f t="shared" si="25"/>
        <v>126.11000000000001</v>
      </c>
      <c r="Y56" s="40">
        <f t="shared" si="25"/>
        <v>112.11000000000001</v>
      </c>
      <c r="Z56" s="40">
        <f t="shared" si="25"/>
        <v>105.11000000000001</v>
      </c>
      <c r="AA56" s="40">
        <f t="shared" si="25"/>
        <v>100.11000000000001</v>
      </c>
      <c r="AB56" s="40">
        <f t="shared" si="25"/>
        <v>95.20999999999998</v>
      </c>
      <c r="AC56" s="40">
        <f t="shared" si="25"/>
        <v>93.20999999999998</v>
      </c>
      <c r="AD56" s="40">
        <f t="shared" si="25"/>
        <v>97.20999999999998</v>
      </c>
      <c r="AE56" s="40">
        <f t="shared" si="25"/>
        <v>97.110000000000014</v>
      </c>
      <c r="AF56" s="40">
        <f t="shared" si="25"/>
        <v>99.110000000000014</v>
      </c>
      <c r="AG56" s="40">
        <f t="shared" si="25"/>
        <v>102.11000000000001</v>
      </c>
      <c r="AH56" s="40">
        <f t="shared" si="25"/>
        <v>106.11000000000001</v>
      </c>
      <c r="AI56" s="40">
        <f t="shared" ref="AI56:BC56" si="26">+AI15-AI40</f>
        <v>125.49000000000001</v>
      </c>
      <c r="AJ56" s="40">
        <f t="shared" si="26"/>
        <v>70.269999999999982</v>
      </c>
      <c r="AK56" s="40">
        <f t="shared" si="26"/>
        <v>146.66000000000003</v>
      </c>
      <c r="AL56" s="40">
        <f t="shared" si="26"/>
        <v>171.11</v>
      </c>
      <c r="AM56" s="40">
        <f t="shared" si="26"/>
        <v>150.66000000000003</v>
      </c>
      <c r="AN56" s="36">
        <f t="shared" si="26"/>
        <v>156.66000000000003</v>
      </c>
      <c r="AO56" s="36">
        <f t="shared" si="26"/>
        <v>169.66000000000003</v>
      </c>
      <c r="AP56" s="36">
        <f t="shared" si="26"/>
        <v>170.66000000000003</v>
      </c>
      <c r="AQ56" s="36">
        <f t="shared" si="26"/>
        <v>186.98000000000002</v>
      </c>
      <c r="AR56" s="36">
        <f t="shared" si="26"/>
        <v>226.72000000000003</v>
      </c>
      <c r="AS56" s="36">
        <f t="shared" si="26"/>
        <v>185.89999999999998</v>
      </c>
      <c r="AT56" s="36">
        <f t="shared" si="26"/>
        <v>218.55</v>
      </c>
      <c r="AU56" s="36">
        <f t="shared" si="26"/>
        <v>220.60000000000002</v>
      </c>
      <c r="AV56" s="36">
        <f t="shared" si="26"/>
        <v>223.60000000000002</v>
      </c>
      <c r="AW56" s="36">
        <f t="shared" si="26"/>
        <v>231.72000000000003</v>
      </c>
      <c r="AX56" s="36">
        <f t="shared" si="26"/>
        <v>213.52999999999997</v>
      </c>
      <c r="AY56" s="36">
        <f t="shared" si="26"/>
        <v>215.41000000000003</v>
      </c>
      <c r="AZ56" s="36">
        <f t="shared" si="26"/>
        <v>210.41000000000003</v>
      </c>
      <c r="BA56" s="36">
        <f t="shared" si="26"/>
        <v>-49.470000000000027</v>
      </c>
      <c r="BB56" s="36">
        <f t="shared" si="26"/>
        <v>-51.470000000000027</v>
      </c>
      <c r="BC56" s="36">
        <f t="shared" si="26"/>
        <v>-53.470000000000027</v>
      </c>
    </row>
    <row r="60" spans="1:61">
      <c r="A60" s="407" t="s">
        <v>177</v>
      </c>
      <c r="B60" s="407"/>
    </row>
    <row r="61" spans="1:61">
      <c r="A61" s="407"/>
      <c r="B61" s="407"/>
    </row>
    <row r="63" spans="1:61" ht="23.25">
      <c r="A63" s="116" t="s">
        <v>0</v>
      </c>
      <c r="B63" s="96"/>
    </row>
    <row r="64" spans="1:61">
      <c r="A64" s="35" t="s">
        <v>149</v>
      </c>
    </row>
    <row r="65" spans="1:28" ht="22.5">
      <c r="A65" s="1" t="s">
        <v>69</v>
      </c>
      <c r="B65" s="1" t="s">
        <v>9</v>
      </c>
      <c r="C65" s="201">
        <v>41092</v>
      </c>
      <c r="D65" s="201">
        <v>41099</v>
      </c>
      <c r="E65" s="201">
        <v>41106</v>
      </c>
      <c r="F65" s="201">
        <v>41113</v>
      </c>
      <c r="G65" s="201">
        <v>41120</v>
      </c>
      <c r="H65" s="201">
        <v>41127</v>
      </c>
      <c r="I65" s="201">
        <v>41134</v>
      </c>
      <c r="J65" s="201">
        <v>41141</v>
      </c>
      <c r="K65" s="201">
        <v>41148</v>
      </c>
      <c r="L65" s="201">
        <v>41155</v>
      </c>
      <c r="M65" s="201">
        <v>41162</v>
      </c>
      <c r="N65" s="201">
        <v>41169</v>
      </c>
      <c r="O65" s="201">
        <v>41176</v>
      </c>
      <c r="P65" s="201">
        <v>41183</v>
      </c>
      <c r="Q65" s="201">
        <v>41190</v>
      </c>
      <c r="R65" s="201">
        <v>41197</v>
      </c>
      <c r="S65" s="201">
        <v>41204</v>
      </c>
      <c r="T65" s="201">
        <v>41211</v>
      </c>
      <c r="U65" s="201">
        <v>41218</v>
      </c>
      <c r="V65" s="201">
        <v>41225</v>
      </c>
      <c r="W65" s="201">
        <v>41232</v>
      </c>
      <c r="X65" s="201">
        <v>41239</v>
      </c>
      <c r="Y65" s="201">
        <v>41246</v>
      </c>
      <c r="Z65" s="201">
        <v>41253</v>
      </c>
      <c r="AA65" s="201">
        <v>41260</v>
      </c>
      <c r="AB65" s="201">
        <v>41267</v>
      </c>
    </row>
    <row r="66" spans="1:28">
      <c r="A66" s="4"/>
      <c r="B66" s="4"/>
      <c r="C66" s="74" t="s">
        <v>51</v>
      </c>
      <c r="D66" s="74" t="s">
        <v>52</v>
      </c>
      <c r="E66" s="74" t="s">
        <v>53</v>
      </c>
      <c r="F66" s="74" t="s">
        <v>54</v>
      </c>
      <c r="G66" s="74" t="s">
        <v>55</v>
      </c>
      <c r="H66" s="74" t="s">
        <v>56</v>
      </c>
      <c r="I66" s="74" t="s">
        <v>57</v>
      </c>
      <c r="J66" s="74" t="s">
        <v>58</v>
      </c>
      <c r="K66" s="74" t="s">
        <v>59</v>
      </c>
      <c r="L66" s="74" t="s">
        <v>60</v>
      </c>
      <c r="M66" s="74" t="s">
        <v>61</v>
      </c>
      <c r="N66" s="74" t="s">
        <v>62</v>
      </c>
      <c r="O66" s="74" t="s">
        <v>110</v>
      </c>
      <c r="P66" s="74" t="s">
        <v>111</v>
      </c>
      <c r="Q66" s="74" t="s">
        <v>112</v>
      </c>
      <c r="R66" s="74" t="s">
        <v>113</v>
      </c>
      <c r="S66" s="74" t="s">
        <v>114</v>
      </c>
      <c r="T66" s="74" t="s">
        <v>115</v>
      </c>
      <c r="U66" s="74" t="s">
        <v>116</v>
      </c>
      <c r="V66" s="74" t="s">
        <v>117</v>
      </c>
      <c r="W66" s="74" t="s">
        <v>118</v>
      </c>
      <c r="X66" s="74" t="s">
        <v>119</v>
      </c>
      <c r="Y66" s="74" t="s">
        <v>120</v>
      </c>
      <c r="Z66" s="74" t="s">
        <v>121</v>
      </c>
      <c r="AA66" s="74" t="s">
        <v>122</v>
      </c>
      <c r="AB66" s="74" t="s">
        <v>123</v>
      </c>
    </row>
    <row r="67" spans="1:28">
      <c r="A67" s="6" t="s">
        <v>10</v>
      </c>
      <c r="B67" s="7">
        <v>0.53</v>
      </c>
      <c r="C67" s="62">
        <v>473.56</v>
      </c>
      <c r="D67" s="62">
        <v>473.56</v>
      </c>
      <c r="E67" s="62">
        <v>475.45</v>
      </c>
      <c r="F67" s="62">
        <v>483.7</v>
      </c>
      <c r="G67" s="62">
        <v>493.34</v>
      </c>
      <c r="H67" s="62">
        <v>489.4</v>
      </c>
      <c r="I67" s="62">
        <v>489.4</v>
      </c>
      <c r="J67" s="62">
        <v>489.46</v>
      </c>
      <c r="K67" s="62">
        <v>489.46</v>
      </c>
      <c r="L67" s="62">
        <v>501.89</v>
      </c>
      <c r="M67" s="62">
        <v>523.49</v>
      </c>
      <c r="N67" s="62">
        <v>524.38</v>
      </c>
      <c r="O67" s="62">
        <v>534.78</v>
      </c>
      <c r="P67" s="62">
        <v>554.76</v>
      </c>
      <c r="Q67" s="62">
        <v>548.47</v>
      </c>
      <c r="R67" s="62">
        <v>545.23</v>
      </c>
      <c r="S67" s="62">
        <v>565.54</v>
      </c>
      <c r="T67" s="62">
        <v>542.04999999999995</v>
      </c>
      <c r="U67" s="62">
        <v>528.30999999999995</v>
      </c>
      <c r="V67" s="62">
        <v>520.82000000000005</v>
      </c>
      <c r="W67" s="62">
        <v>520.82000000000005</v>
      </c>
      <c r="X67" s="62">
        <v>500.43</v>
      </c>
      <c r="Y67" s="62">
        <v>482.43</v>
      </c>
      <c r="Z67" s="62">
        <v>479.54</v>
      </c>
      <c r="AA67" s="62">
        <v>479.54</v>
      </c>
      <c r="AB67" s="62">
        <v>476.76</v>
      </c>
    </row>
    <row r="68" spans="1:28">
      <c r="A68" s="6"/>
      <c r="B68" s="7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</row>
    <row r="69" spans="1:28">
      <c r="A69" s="6" t="s">
        <v>11</v>
      </c>
      <c r="B69" s="7">
        <v>6.67</v>
      </c>
      <c r="C69" s="62">
        <v>469.2</v>
      </c>
      <c r="D69" s="62">
        <v>487.56</v>
      </c>
      <c r="E69" s="62">
        <v>479.4</v>
      </c>
      <c r="F69" s="62">
        <v>490.62</v>
      </c>
      <c r="G69" s="62">
        <v>488.58</v>
      </c>
      <c r="H69" s="62">
        <v>480.42</v>
      </c>
      <c r="I69" s="62">
        <v>478.38</v>
      </c>
      <c r="J69" s="62">
        <v>494.7</v>
      </c>
      <c r="K69" s="62">
        <v>503.88</v>
      </c>
      <c r="L69" s="62">
        <v>500.82</v>
      </c>
      <c r="M69" s="62">
        <v>506.94</v>
      </c>
      <c r="N69" s="62">
        <v>496.74</v>
      </c>
      <c r="O69" s="62">
        <v>516.12</v>
      </c>
      <c r="P69" s="62">
        <v>511.02</v>
      </c>
      <c r="Q69" s="62">
        <v>519.17999999999995</v>
      </c>
      <c r="R69" s="62">
        <v>529.38</v>
      </c>
      <c r="S69" s="62">
        <v>519.17999999999995</v>
      </c>
      <c r="T69" s="62">
        <v>515.1</v>
      </c>
      <c r="U69" s="62">
        <v>515.1</v>
      </c>
      <c r="V69" s="62">
        <v>497.76</v>
      </c>
      <c r="W69" s="62">
        <v>500.82</v>
      </c>
      <c r="X69" s="62">
        <v>496.74</v>
      </c>
      <c r="Y69" s="62">
        <v>483.48</v>
      </c>
      <c r="Z69" s="62">
        <v>496.74</v>
      </c>
      <c r="AA69" s="62">
        <v>513.05999999999995</v>
      </c>
      <c r="AB69" s="62">
        <v>531.41999999999996</v>
      </c>
    </row>
    <row r="70" spans="1:28">
      <c r="A70" s="6" t="s">
        <v>208</v>
      </c>
      <c r="B70" s="7">
        <v>0.12</v>
      </c>
      <c r="C70" s="62">
        <v>209.85</v>
      </c>
      <c r="D70" s="62">
        <v>398.82</v>
      </c>
      <c r="E70" s="62">
        <v>292.47000000000003</v>
      </c>
      <c r="F70" s="62">
        <v>294.79000000000002</v>
      </c>
      <c r="G70" s="62">
        <v>279.47000000000003</v>
      </c>
      <c r="H70" s="62">
        <v>295.94</v>
      </c>
      <c r="I70" s="62">
        <v>229.5</v>
      </c>
      <c r="J70" s="62">
        <v>219.3</v>
      </c>
      <c r="K70" s="62">
        <v>224.99</v>
      </c>
      <c r="L70" s="62">
        <v>224.99</v>
      </c>
      <c r="M70" s="62">
        <v>193.35</v>
      </c>
      <c r="N70" s="62">
        <v>236.37</v>
      </c>
      <c r="O70" s="62">
        <v>220.66</v>
      </c>
      <c r="P70" s="62">
        <v>236.53</v>
      </c>
      <c r="Q70" s="62">
        <v>192.78</v>
      </c>
      <c r="R70" s="62">
        <v>283.63</v>
      </c>
      <c r="S70" s="62">
        <v>158.1</v>
      </c>
      <c r="T70" s="62">
        <v>222.89</v>
      </c>
      <c r="U70" s="62">
        <v>237.59</v>
      </c>
      <c r="V70" s="62">
        <v>234.38</v>
      </c>
      <c r="W70" s="62">
        <v>221.36</v>
      </c>
      <c r="X70" s="62">
        <v>228.94</v>
      </c>
      <c r="Y70" s="62">
        <v>278.61</v>
      </c>
      <c r="Z70" s="62">
        <v>304.47000000000003</v>
      </c>
      <c r="AA70" s="62">
        <v>290.17</v>
      </c>
      <c r="AB70" s="62">
        <v>210.61</v>
      </c>
    </row>
    <row r="71" spans="1:28">
      <c r="A71" s="6" t="s">
        <v>12</v>
      </c>
      <c r="B71" s="7">
        <v>8.42</v>
      </c>
      <c r="C71" s="62">
        <v>440.24</v>
      </c>
      <c r="D71" s="62">
        <v>426.47</v>
      </c>
      <c r="E71" s="62">
        <v>434.26</v>
      </c>
      <c r="F71" s="62">
        <v>436.91</v>
      </c>
      <c r="G71" s="62">
        <v>442.27</v>
      </c>
      <c r="H71" s="62">
        <v>436.04</v>
      </c>
      <c r="I71" s="62">
        <v>436.74</v>
      </c>
      <c r="J71" s="62">
        <v>435.79</v>
      </c>
      <c r="K71" s="62">
        <v>430.03</v>
      </c>
      <c r="L71" s="62">
        <v>432.31</v>
      </c>
      <c r="M71" s="62">
        <v>418.17</v>
      </c>
      <c r="N71" s="62">
        <v>411.27</v>
      </c>
      <c r="O71" s="62">
        <v>397.87</v>
      </c>
      <c r="P71" s="62">
        <v>409.02</v>
      </c>
      <c r="Q71" s="62">
        <v>400.98</v>
      </c>
      <c r="R71" s="62">
        <v>402.36</v>
      </c>
      <c r="S71" s="62">
        <v>401.9</v>
      </c>
      <c r="T71" s="62">
        <v>394.25</v>
      </c>
      <c r="U71" s="62">
        <v>386.71</v>
      </c>
      <c r="V71" s="62">
        <v>388.96</v>
      </c>
      <c r="W71" s="62">
        <v>388.82</v>
      </c>
      <c r="X71" s="62">
        <v>386.56</v>
      </c>
      <c r="Y71" s="62">
        <v>389.9</v>
      </c>
      <c r="Z71" s="62">
        <v>387.84</v>
      </c>
      <c r="AA71" s="62">
        <v>394.46</v>
      </c>
      <c r="AB71" s="62">
        <v>394.21</v>
      </c>
    </row>
    <row r="72" spans="1:28">
      <c r="A72" s="6" t="s">
        <v>13</v>
      </c>
      <c r="B72" s="7">
        <v>4.6399999999999997</v>
      </c>
      <c r="C72" s="62">
        <v>481.71</v>
      </c>
      <c r="D72" s="62">
        <v>498.06</v>
      </c>
      <c r="E72" s="62">
        <v>509.38</v>
      </c>
      <c r="F72" s="62">
        <v>511.3</v>
      </c>
      <c r="G72" s="62">
        <v>516.38</v>
      </c>
      <c r="H72" s="62">
        <v>529.73</v>
      </c>
      <c r="I72" s="62">
        <v>539.23</v>
      </c>
      <c r="J72" s="62">
        <v>539.34</v>
      </c>
      <c r="K72" s="62">
        <v>540.73</v>
      </c>
      <c r="L72" s="62">
        <v>540.21</v>
      </c>
      <c r="M72" s="62">
        <v>540.23</v>
      </c>
      <c r="N72" s="62">
        <v>547.16</v>
      </c>
      <c r="O72" s="62">
        <v>547.16</v>
      </c>
      <c r="P72" s="62">
        <v>545.59</v>
      </c>
      <c r="Q72" s="62">
        <v>544.13</v>
      </c>
      <c r="R72" s="62">
        <v>544.13</v>
      </c>
      <c r="S72" s="62">
        <v>544.13</v>
      </c>
      <c r="T72" s="62">
        <v>543.99</v>
      </c>
      <c r="U72" s="62">
        <v>544.46</v>
      </c>
      <c r="V72" s="62">
        <v>541.64</v>
      </c>
      <c r="W72" s="62">
        <v>542.45000000000005</v>
      </c>
      <c r="X72" s="62">
        <v>542.45000000000005</v>
      </c>
      <c r="Y72" s="62">
        <v>540.14</v>
      </c>
      <c r="Z72" s="62">
        <v>549</v>
      </c>
      <c r="AA72" s="62">
        <v>535.71</v>
      </c>
      <c r="AB72" s="62">
        <v>535.71</v>
      </c>
    </row>
    <row r="73" spans="1:28">
      <c r="A73" s="6" t="s">
        <v>14</v>
      </c>
      <c r="B73" s="7">
        <v>17.89</v>
      </c>
      <c r="C73" s="62">
        <v>579</v>
      </c>
      <c r="D73" s="62">
        <v>579</v>
      </c>
      <c r="E73" s="62">
        <v>581</v>
      </c>
      <c r="F73" s="62">
        <v>584</v>
      </c>
      <c r="G73" s="62">
        <v>588</v>
      </c>
      <c r="H73" s="62">
        <v>593</v>
      </c>
      <c r="I73" s="62">
        <v>599</v>
      </c>
      <c r="J73" s="62">
        <v>606</v>
      </c>
      <c r="K73" s="62">
        <v>608</v>
      </c>
      <c r="L73" s="62">
        <v>610</v>
      </c>
      <c r="M73" s="62">
        <v>616</v>
      </c>
      <c r="N73" s="62">
        <v>629</v>
      </c>
      <c r="O73" s="62">
        <v>630</v>
      </c>
      <c r="P73" s="62">
        <v>630</v>
      </c>
      <c r="Q73" s="62">
        <v>633</v>
      </c>
      <c r="R73" s="62">
        <v>633</v>
      </c>
      <c r="S73" s="62">
        <v>633</v>
      </c>
      <c r="T73" s="62">
        <v>633</v>
      </c>
      <c r="U73" s="62">
        <v>636</v>
      </c>
      <c r="V73" s="62">
        <v>638</v>
      </c>
      <c r="W73" s="62">
        <v>639</v>
      </c>
      <c r="X73" s="62">
        <v>637</v>
      </c>
      <c r="Y73" s="62">
        <v>632</v>
      </c>
      <c r="Z73" s="62">
        <v>631</v>
      </c>
      <c r="AA73" s="62">
        <v>629</v>
      </c>
      <c r="AB73" s="62">
        <v>627</v>
      </c>
    </row>
    <row r="74" spans="1:28">
      <c r="A74" s="6"/>
      <c r="B74" s="7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</row>
    <row r="75" spans="1:28">
      <c r="A75" s="6" t="s">
        <v>15</v>
      </c>
      <c r="B75" s="7">
        <v>2.3199999999999998</v>
      </c>
      <c r="C75" s="62">
        <v>570.35</v>
      </c>
      <c r="D75" s="62">
        <v>563.74</v>
      </c>
      <c r="E75" s="62">
        <v>581.79999999999995</v>
      </c>
      <c r="F75" s="62">
        <v>588.91</v>
      </c>
      <c r="G75" s="62">
        <v>562.67999999999995</v>
      </c>
      <c r="H75" s="62">
        <v>560.87</v>
      </c>
      <c r="I75" s="62">
        <v>563.08000000000004</v>
      </c>
      <c r="J75" s="62">
        <v>560.27</v>
      </c>
      <c r="K75" s="62">
        <v>552.58000000000004</v>
      </c>
      <c r="L75" s="62">
        <v>557.94000000000005</v>
      </c>
      <c r="M75" s="62">
        <v>563.84</v>
      </c>
      <c r="N75" s="62">
        <v>550.22</v>
      </c>
      <c r="O75" s="62">
        <v>555.73</v>
      </c>
      <c r="P75" s="62">
        <v>552.44000000000005</v>
      </c>
      <c r="Q75" s="62">
        <v>556.80999999999995</v>
      </c>
      <c r="R75" s="62">
        <v>553.70000000000005</v>
      </c>
      <c r="S75" s="62">
        <v>527.54999999999995</v>
      </c>
      <c r="T75" s="62">
        <v>542.04999999999995</v>
      </c>
      <c r="U75" s="62">
        <v>532.1</v>
      </c>
      <c r="V75" s="62">
        <v>518.67999999999995</v>
      </c>
      <c r="W75" s="62">
        <v>516.23</v>
      </c>
      <c r="X75" s="62">
        <v>507.92</v>
      </c>
      <c r="Y75" s="62">
        <v>496.91</v>
      </c>
      <c r="Z75" s="62">
        <v>494.43</v>
      </c>
      <c r="AA75" s="62">
        <v>480.61</v>
      </c>
      <c r="AB75" s="62">
        <v>485.6</v>
      </c>
    </row>
    <row r="76" spans="1:28">
      <c r="A76" s="6" t="s">
        <v>16</v>
      </c>
      <c r="B76" s="7">
        <v>1.28</v>
      </c>
      <c r="C76" s="62">
        <v>514</v>
      </c>
      <c r="D76" s="62">
        <v>514</v>
      </c>
      <c r="E76" s="62">
        <v>518</v>
      </c>
      <c r="F76" s="62">
        <v>502</v>
      </c>
      <c r="G76" s="62">
        <v>505</v>
      </c>
      <c r="H76" s="62">
        <v>507</v>
      </c>
      <c r="I76" s="62">
        <v>539</v>
      </c>
      <c r="J76" s="62">
        <v>520</v>
      </c>
      <c r="K76" s="62">
        <v>526</v>
      </c>
      <c r="L76" s="62">
        <v>520</v>
      </c>
      <c r="M76" s="62">
        <v>523</v>
      </c>
      <c r="N76" s="62">
        <v>525</v>
      </c>
      <c r="O76" s="62">
        <v>527</v>
      </c>
      <c r="P76" s="62">
        <v>538</v>
      </c>
      <c r="Q76" s="62">
        <v>543</v>
      </c>
      <c r="R76" s="62">
        <v>538</v>
      </c>
      <c r="S76" s="62">
        <v>489</v>
      </c>
      <c r="T76" s="62">
        <v>534</v>
      </c>
      <c r="U76" s="62">
        <v>543</v>
      </c>
      <c r="V76" s="62">
        <v>550</v>
      </c>
      <c r="W76" s="62">
        <v>541</v>
      </c>
      <c r="X76" s="62">
        <v>535</v>
      </c>
      <c r="Y76" s="62">
        <v>543</v>
      </c>
      <c r="Z76" s="62">
        <v>537</v>
      </c>
      <c r="AA76" s="62">
        <v>539</v>
      </c>
      <c r="AB76" s="62">
        <v>530</v>
      </c>
    </row>
    <row r="77" spans="1:28">
      <c r="A77" s="6" t="s">
        <v>17</v>
      </c>
      <c r="B77" s="7">
        <v>0.17</v>
      </c>
      <c r="C77" s="62">
        <v>379.01400000000001</v>
      </c>
      <c r="D77" s="62">
        <v>379.96519999999998</v>
      </c>
      <c r="E77" s="62">
        <v>361.33850000000001</v>
      </c>
      <c r="F77" s="62">
        <v>381.71629999999999</v>
      </c>
      <c r="G77" s="62">
        <v>387.95249999999999</v>
      </c>
      <c r="H77" s="62">
        <v>390.88619999999997</v>
      </c>
      <c r="I77" s="62">
        <v>402.22719999999998</v>
      </c>
      <c r="J77" s="62">
        <v>373.80450000000002</v>
      </c>
      <c r="K77" s="62">
        <v>385.53649999999999</v>
      </c>
      <c r="L77" s="62">
        <v>382.51139999999998</v>
      </c>
      <c r="M77" s="62">
        <v>369.3655</v>
      </c>
      <c r="N77" s="62">
        <v>392.30950000000001</v>
      </c>
      <c r="O77" s="62">
        <v>367.4298</v>
      </c>
      <c r="P77" s="62">
        <v>384.77260000000001</v>
      </c>
      <c r="Q77" s="62">
        <v>401.33920000000001</v>
      </c>
      <c r="R77" s="62">
        <v>378.22320000000002</v>
      </c>
      <c r="S77" s="62">
        <v>368.91500000000002</v>
      </c>
      <c r="T77" s="62">
        <v>378.42899999999997</v>
      </c>
      <c r="U77" s="62">
        <v>361.77100000000002</v>
      </c>
      <c r="V77" s="62">
        <v>359.82319999999999</v>
      </c>
      <c r="W77" s="62">
        <v>391.48770000000002</v>
      </c>
      <c r="X77" s="62">
        <v>393.9393</v>
      </c>
      <c r="Y77" s="62">
        <v>466.61329999999998</v>
      </c>
      <c r="Z77" s="62">
        <v>407.57420000000002</v>
      </c>
      <c r="AA77" s="62">
        <v>389.22239999999999</v>
      </c>
      <c r="AB77" s="62">
        <v>389.2715</v>
      </c>
    </row>
    <row r="78" spans="1:28">
      <c r="A78" s="6" t="s">
        <v>4</v>
      </c>
      <c r="B78" s="7">
        <v>7.51</v>
      </c>
      <c r="C78" s="62">
        <v>247.535</v>
      </c>
      <c r="D78" s="62">
        <v>242.053</v>
      </c>
      <c r="E78" s="62">
        <v>234.69470000000001</v>
      </c>
      <c r="F78" s="62">
        <v>232.63589999999999</v>
      </c>
      <c r="G78" s="62">
        <v>234.12100000000001</v>
      </c>
      <c r="H78" s="62">
        <v>220.08240000000001</v>
      </c>
      <c r="I78" s="62">
        <v>237.4265</v>
      </c>
      <c r="J78" s="62">
        <v>238.35509999999999</v>
      </c>
      <c r="K78" s="62">
        <v>239.0966</v>
      </c>
      <c r="L78" s="62">
        <v>223.07910000000001</v>
      </c>
      <c r="M78" s="62">
        <v>222.51609999999999</v>
      </c>
      <c r="N78" s="62">
        <v>221.86930000000001</v>
      </c>
      <c r="O78" s="62">
        <v>232.16149999999999</v>
      </c>
      <c r="P78" s="62">
        <v>230.9665</v>
      </c>
      <c r="Q78" s="62">
        <v>259.74630000000002</v>
      </c>
      <c r="R78" s="62">
        <v>248.39510000000001</v>
      </c>
      <c r="S78" s="62">
        <v>220.27510000000001</v>
      </c>
      <c r="T78" s="62">
        <v>260.35489999999999</v>
      </c>
      <c r="U78" s="62">
        <v>222.61519999999999</v>
      </c>
      <c r="V78" s="62">
        <v>223.38499999999999</v>
      </c>
      <c r="W78" s="62">
        <v>227.5419</v>
      </c>
      <c r="X78" s="62">
        <v>232.85300000000001</v>
      </c>
      <c r="Y78" s="62">
        <v>231.59960000000001</v>
      </c>
      <c r="Z78" s="62">
        <v>234.93950000000001</v>
      </c>
      <c r="AA78" s="62">
        <v>237.4316</v>
      </c>
      <c r="AB78" s="62">
        <v>239.35409999999999</v>
      </c>
    </row>
    <row r="79" spans="1:28">
      <c r="A79" s="6" t="s">
        <v>18</v>
      </c>
      <c r="B79" s="7">
        <v>0.94</v>
      </c>
      <c r="C79" s="62">
        <v>528.55529999999999</v>
      </c>
      <c r="D79" s="62">
        <v>522.53840000000002</v>
      </c>
      <c r="E79" s="62">
        <v>512.83939999999996</v>
      </c>
      <c r="F79" s="62">
        <v>516.51319999999998</v>
      </c>
      <c r="G79" s="62">
        <v>520.01940000000002</v>
      </c>
      <c r="H79" s="62">
        <v>508.00420000000003</v>
      </c>
      <c r="I79" s="62">
        <v>497.15690000000001</v>
      </c>
      <c r="J79" s="62">
        <v>487.5138</v>
      </c>
      <c r="K79" s="62">
        <v>457.25009999999997</v>
      </c>
      <c r="L79" s="62">
        <v>435.56790000000001</v>
      </c>
      <c r="M79" s="62">
        <v>421.29349999999999</v>
      </c>
      <c r="N79" s="62">
        <v>392.25659999999999</v>
      </c>
      <c r="O79" s="62">
        <v>401.86950000000002</v>
      </c>
      <c r="P79" s="62">
        <v>375.39280000000002</v>
      </c>
      <c r="Q79" s="62">
        <v>360.16129999999998</v>
      </c>
      <c r="R79" s="62">
        <v>362.20150000000001</v>
      </c>
      <c r="S79" s="62">
        <v>360.23520000000002</v>
      </c>
      <c r="T79" s="62">
        <v>362.98579999999998</v>
      </c>
      <c r="U79" s="62">
        <v>368.6189</v>
      </c>
      <c r="V79" s="62">
        <v>367.0795</v>
      </c>
      <c r="W79" s="62">
        <v>363.33019999999999</v>
      </c>
      <c r="X79" s="62">
        <v>379.411</v>
      </c>
      <c r="Y79" s="62">
        <v>384.95760000000001</v>
      </c>
      <c r="Z79" s="62">
        <v>388.37650000000002</v>
      </c>
      <c r="AA79" s="62">
        <v>419.95710000000003</v>
      </c>
      <c r="AB79" s="62">
        <v>421.80079999999998</v>
      </c>
    </row>
    <row r="80" spans="1:28">
      <c r="A80" s="23" t="s">
        <v>5</v>
      </c>
      <c r="B80" s="22">
        <v>92.87</v>
      </c>
      <c r="C80" s="62">
        <v>507.62720000000002</v>
      </c>
      <c r="D80" s="62">
        <v>515.45460000000003</v>
      </c>
      <c r="E80" s="62">
        <v>541.0498</v>
      </c>
      <c r="F80" s="62">
        <v>548.11599999999999</v>
      </c>
      <c r="G80" s="62">
        <v>537.51670000000001</v>
      </c>
      <c r="H80" s="62">
        <v>510.93869999999998</v>
      </c>
      <c r="I80" s="62">
        <v>537.25580000000002</v>
      </c>
      <c r="J80" s="62">
        <v>536.255</v>
      </c>
      <c r="K80" s="62">
        <v>525.68039999999996</v>
      </c>
      <c r="L80" s="62">
        <v>521.22969999999998</v>
      </c>
      <c r="M80" s="62">
        <v>503.02460000000002</v>
      </c>
      <c r="N80" s="62">
        <v>481.18869999999998</v>
      </c>
      <c r="O80" s="62">
        <v>475.58679999999998</v>
      </c>
      <c r="P80" s="62">
        <v>456.95179999999999</v>
      </c>
      <c r="Q80" s="62">
        <v>452.5453</v>
      </c>
      <c r="R80" s="62">
        <v>450.29129999999998</v>
      </c>
      <c r="S80" s="62">
        <v>451.1977</v>
      </c>
      <c r="T80" s="62">
        <v>444.16199999999998</v>
      </c>
      <c r="U80" s="62">
        <v>452.02879999999999</v>
      </c>
      <c r="V80" s="62">
        <v>451.66919999999999</v>
      </c>
      <c r="W80" s="62">
        <v>435.24340000000001</v>
      </c>
      <c r="X80" s="62">
        <v>437.00979999999998</v>
      </c>
      <c r="Y80" s="62">
        <v>443.15910000000002</v>
      </c>
      <c r="Z80" s="62">
        <v>439.76530000000002</v>
      </c>
      <c r="AA80" s="62">
        <v>417.63529999999997</v>
      </c>
      <c r="AB80" s="62">
        <v>415.80279999999999</v>
      </c>
    </row>
    <row r="81" spans="1:28">
      <c r="A81" s="23" t="s">
        <v>6</v>
      </c>
      <c r="B81" s="22">
        <v>7.13</v>
      </c>
      <c r="C81" s="62">
        <v>435.95769999999999</v>
      </c>
      <c r="D81" s="62">
        <v>429.4907</v>
      </c>
      <c r="E81" s="62">
        <v>440.09300000000002</v>
      </c>
      <c r="F81" s="62">
        <v>435.93270000000001</v>
      </c>
      <c r="G81" s="62">
        <v>443.50540000000001</v>
      </c>
      <c r="H81" s="62">
        <v>433.74029999999999</v>
      </c>
      <c r="I81" s="62">
        <v>440.7894</v>
      </c>
      <c r="J81" s="62">
        <v>433.81439999999998</v>
      </c>
      <c r="K81" s="62">
        <v>426.92619999999999</v>
      </c>
      <c r="L81" s="62">
        <v>406.90440000000001</v>
      </c>
      <c r="M81" s="62">
        <v>402.89370000000002</v>
      </c>
      <c r="N81" s="62">
        <v>394.43270000000001</v>
      </c>
      <c r="O81" s="62">
        <v>390.73680000000002</v>
      </c>
      <c r="P81" s="62">
        <v>382.28680000000003</v>
      </c>
      <c r="Q81" s="62">
        <v>377.65940000000001</v>
      </c>
      <c r="R81" s="62">
        <v>385.3329</v>
      </c>
      <c r="S81" s="62">
        <v>384.90410000000003</v>
      </c>
      <c r="T81" s="62">
        <v>377.68079999999998</v>
      </c>
      <c r="U81" s="62">
        <v>382.2654</v>
      </c>
      <c r="V81" s="62">
        <v>389.25130000000001</v>
      </c>
      <c r="W81" s="62">
        <v>384.63459999999998</v>
      </c>
      <c r="X81" s="62">
        <v>381.5745</v>
      </c>
      <c r="Y81" s="62">
        <v>373.63619999999997</v>
      </c>
      <c r="Z81" s="62">
        <v>379.262</v>
      </c>
      <c r="AA81" s="62">
        <v>373.91750000000002</v>
      </c>
      <c r="AB81" s="62">
        <v>372.27690000000001</v>
      </c>
    </row>
    <row r="82" spans="1:28">
      <c r="A82" s="6" t="s">
        <v>19</v>
      </c>
      <c r="B82" s="7">
        <v>49.51</v>
      </c>
      <c r="C82" s="62">
        <v>502.5172</v>
      </c>
      <c r="D82" s="62">
        <v>509.3254</v>
      </c>
      <c r="E82" s="62">
        <v>533.85159999999996</v>
      </c>
      <c r="F82" s="62">
        <v>540.1173</v>
      </c>
      <c r="G82" s="62">
        <v>530.81370000000004</v>
      </c>
      <c r="H82" s="62">
        <v>505.43450000000001</v>
      </c>
      <c r="I82" s="62">
        <v>530.3777</v>
      </c>
      <c r="J82" s="62">
        <v>528.95100000000002</v>
      </c>
      <c r="K82" s="62">
        <v>518.63919999999996</v>
      </c>
      <c r="L82" s="62">
        <v>513.07830000000001</v>
      </c>
      <c r="M82" s="62">
        <v>495.88529999999997</v>
      </c>
      <c r="N82" s="62">
        <v>475.00299999999999</v>
      </c>
      <c r="O82" s="62">
        <v>469.53699999999998</v>
      </c>
      <c r="P82" s="62">
        <v>451.62819999999999</v>
      </c>
      <c r="Q82" s="62">
        <v>447.20589999999999</v>
      </c>
      <c r="R82" s="62">
        <v>445.65980000000002</v>
      </c>
      <c r="S82" s="62">
        <v>446.471</v>
      </c>
      <c r="T82" s="62">
        <v>439.42189999999999</v>
      </c>
      <c r="U82" s="62">
        <v>447.05470000000003</v>
      </c>
      <c r="V82" s="62">
        <v>447.21879999999999</v>
      </c>
      <c r="W82" s="62">
        <v>431.63499999999999</v>
      </c>
      <c r="X82" s="62">
        <v>433.0573</v>
      </c>
      <c r="Y82" s="62">
        <v>438.20209999999997</v>
      </c>
      <c r="Z82" s="62">
        <v>435.45139999999998</v>
      </c>
      <c r="AA82" s="62">
        <v>414.51819999999998</v>
      </c>
      <c r="AB82" s="62">
        <v>412.69940000000003</v>
      </c>
    </row>
    <row r="83" spans="1:28">
      <c r="A83" s="16" t="s">
        <v>1</v>
      </c>
      <c r="B83" s="17">
        <f>SUM(B67:B82)-B80-B81</f>
        <v>100</v>
      </c>
      <c r="C83" s="235">
        <v>489.87020000000001</v>
      </c>
      <c r="D83" s="235">
        <v>493.67149999999998</v>
      </c>
      <c r="E83" s="235">
        <v>506.48630000000003</v>
      </c>
      <c r="F83" s="235">
        <v>511.1069</v>
      </c>
      <c r="G83" s="235">
        <v>507.38490000000002</v>
      </c>
      <c r="H83" s="235">
        <v>494.08499999999998</v>
      </c>
      <c r="I83" s="235">
        <v>509.47250000000003</v>
      </c>
      <c r="J83" s="235">
        <v>510.64260000000002</v>
      </c>
      <c r="K83" s="235">
        <v>505.78320000000002</v>
      </c>
      <c r="L83" s="235">
        <v>502.05309999999997</v>
      </c>
      <c r="M83" s="235">
        <v>493.88569999999999</v>
      </c>
      <c r="N83" s="235">
        <v>484.41629999999998</v>
      </c>
      <c r="O83" s="235">
        <v>483.06400000000002</v>
      </c>
      <c r="P83" s="235">
        <v>474.6035</v>
      </c>
      <c r="Q83" s="235">
        <v>474.87619999999998</v>
      </c>
      <c r="R83" s="235">
        <v>473.99029999999999</v>
      </c>
      <c r="S83" s="235">
        <v>470.24990000000003</v>
      </c>
      <c r="T83" s="235">
        <v>469.75479999999999</v>
      </c>
      <c r="U83" s="235">
        <v>470.47699999999998</v>
      </c>
      <c r="V83" s="235">
        <v>469.59280000000001</v>
      </c>
      <c r="W83" s="235">
        <v>462.42919999999998</v>
      </c>
      <c r="X83" s="235">
        <v>462.49869999999999</v>
      </c>
      <c r="Y83" s="235">
        <v>463.33370000000002</v>
      </c>
      <c r="Z83" s="235">
        <v>462.97899999999998</v>
      </c>
      <c r="AA83" s="235">
        <v>453.4271</v>
      </c>
      <c r="AB83" s="235">
        <v>453.4246</v>
      </c>
    </row>
    <row r="84" spans="1:28">
      <c r="A84" s="26" t="s">
        <v>202</v>
      </c>
      <c r="B84" s="29"/>
      <c r="C84" s="165">
        <v>2.7517713121165244E-2</v>
      </c>
      <c r="D84" s="165">
        <v>3.3539313398851078E-2</v>
      </c>
      <c r="E84" s="165">
        <v>7.0529399033136819E-2</v>
      </c>
      <c r="F84" s="165">
        <v>8.8043245250066571E-2</v>
      </c>
      <c r="G84" s="165">
        <v>7.2410355218496925E-2</v>
      </c>
      <c r="H84" s="165">
        <v>6.5337739134184503E-2</v>
      </c>
      <c r="I84" s="165">
        <v>0.10004825791100469</v>
      </c>
      <c r="J84" s="165">
        <v>9.8680660444341095E-2</v>
      </c>
      <c r="K84" s="165">
        <v>0.1018176019574577</v>
      </c>
      <c r="L84" s="165">
        <v>8.9585016187958111E-2</v>
      </c>
      <c r="M84" s="165">
        <v>7.770596257705531E-2</v>
      </c>
      <c r="N84" s="165">
        <v>5.8380478911975953E-2</v>
      </c>
      <c r="O84" s="165">
        <v>5.8227206987667923E-2</v>
      </c>
      <c r="P84" s="165">
        <v>3.4329865542467752E-2</v>
      </c>
      <c r="Q84" s="165">
        <v>2.8726498844493076E-2</v>
      </c>
      <c r="R84" s="165">
        <v>9.170223674170197E-3</v>
      </c>
      <c r="S84" s="165">
        <v>-5.6852307693611159E-4</v>
      </c>
      <c r="T84" s="165">
        <v>-1.4745217499456231E-2</v>
      </c>
      <c r="U84" s="165">
        <v>-2.2410643341345682E-2</v>
      </c>
      <c r="V84" s="165">
        <v>-3.9288309579768144E-2</v>
      </c>
      <c r="W84" s="165">
        <v>-7.3296904818732189E-2</v>
      </c>
      <c r="X84" s="165">
        <v>-8.4610890251563542E-2</v>
      </c>
      <c r="Y84" s="165">
        <v>-0.10547606526132569</v>
      </c>
      <c r="Z84" s="165">
        <v>-0.1198313649677375</v>
      </c>
      <c r="AA84" s="165">
        <v>-0.13532218955983977</v>
      </c>
      <c r="AB84" s="165">
        <v>-0.14371688669027904</v>
      </c>
    </row>
    <row r="85" spans="1:28">
      <c r="A85" s="14"/>
      <c r="B85" s="14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</row>
    <row r="86" spans="1:28" ht="23.25">
      <c r="A86" s="117" t="s">
        <v>2</v>
      </c>
      <c r="B86" s="398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</row>
    <row r="87" spans="1:28">
      <c r="A87" s="35" t="s">
        <v>149</v>
      </c>
    </row>
    <row r="88" spans="1:28" ht="22.5">
      <c r="A88" s="1" t="s">
        <v>69</v>
      </c>
      <c r="B88" s="1" t="s">
        <v>9</v>
      </c>
      <c r="C88" s="201">
        <v>41092</v>
      </c>
      <c r="D88" s="201">
        <v>41099</v>
      </c>
      <c r="E88" s="201">
        <v>41106</v>
      </c>
      <c r="F88" s="201">
        <v>41113</v>
      </c>
      <c r="G88" s="201">
        <v>41120</v>
      </c>
      <c r="H88" s="201">
        <v>41127</v>
      </c>
      <c r="I88" s="201">
        <v>41134</v>
      </c>
      <c r="J88" s="201">
        <v>41141</v>
      </c>
      <c r="K88" s="201">
        <v>41148</v>
      </c>
      <c r="L88" s="201">
        <v>41155</v>
      </c>
      <c r="M88" s="201">
        <v>41162</v>
      </c>
      <c r="N88" s="201">
        <v>41169</v>
      </c>
      <c r="O88" s="201">
        <v>41176</v>
      </c>
      <c r="P88" s="201">
        <v>41183</v>
      </c>
      <c r="Q88" s="201">
        <v>41190</v>
      </c>
      <c r="R88" s="201">
        <v>41197</v>
      </c>
      <c r="S88" s="201">
        <v>41204</v>
      </c>
      <c r="T88" s="201">
        <v>41211</v>
      </c>
      <c r="U88" s="201">
        <v>41218</v>
      </c>
      <c r="V88" s="201">
        <v>41225</v>
      </c>
      <c r="W88" s="201">
        <v>41232</v>
      </c>
      <c r="X88" s="201">
        <v>41239</v>
      </c>
      <c r="Y88" s="201">
        <v>41246</v>
      </c>
      <c r="Z88" s="201">
        <v>41253</v>
      </c>
      <c r="AA88" s="201">
        <v>41260</v>
      </c>
      <c r="AB88" s="201">
        <v>41267</v>
      </c>
    </row>
    <row r="89" spans="1:28">
      <c r="A89" s="4"/>
      <c r="B89" s="4"/>
      <c r="C89" s="74" t="s">
        <v>51</v>
      </c>
      <c r="D89" s="74" t="s">
        <v>52</v>
      </c>
      <c r="E89" s="74" t="s">
        <v>53</v>
      </c>
      <c r="F89" s="74" t="s">
        <v>54</v>
      </c>
      <c r="G89" s="74" t="s">
        <v>55</v>
      </c>
      <c r="H89" s="74" t="s">
        <v>56</v>
      </c>
      <c r="I89" s="74" t="s">
        <v>57</v>
      </c>
      <c r="J89" s="74" t="s">
        <v>58</v>
      </c>
      <c r="K89" s="74" t="s">
        <v>59</v>
      </c>
      <c r="L89" s="74" t="s">
        <v>60</v>
      </c>
      <c r="M89" s="74" t="s">
        <v>61</v>
      </c>
      <c r="N89" s="74" t="s">
        <v>62</v>
      </c>
      <c r="O89" s="74" t="s">
        <v>110</v>
      </c>
      <c r="P89" s="74" t="s">
        <v>111</v>
      </c>
      <c r="Q89" s="74" t="s">
        <v>112</v>
      </c>
      <c r="R89" s="74" t="s">
        <v>113</v>
      </c>
      <c r="S89" s="74" t="s">
        <v>114</v>
      </c>
      <c r="T89" s="74" t="s">
        <v>115</v>
      </c>
      <c r="U89" s="74" t="s">
        <v>116</v>
      </c>
      <c r="V89" s="74" t="s">
        <v>117</v>
      </c>
      <c r="W89" s="74" t="s">
        <v>118</v>
      </c>
      <c r="X89" s="74" t="s">
        <v>119</v>
      </c>
      <c r="Y89" s="74" t="s">
        <v>120</v>
      </c>
      <c r="Z89" s="74" t="s">
        <v>121</v>
      </c>
      <c r="AA89" s="74" t="s">
        <v>122</v>
      </c>
      <c r="AB89" s="74" t="s">
        <v>123</v>
      </c>
    </row>
    <row r="90" spans="1:28">
      <c r="A90" s="6" t="s">
        <v>209</v>
      </c>
      <c r="B90" s="7">
        <v>4.7699999999999996</v>
      </c>
      <c r="C90" s="62">
        <v>563.09439999999995</v>
      </c>
      <c r="D90" s="62">
        <v>563.06880000000001</v>
      </c>
      <c r="E90" s="62">
        <v>563.05349999999999</v>
      </c>
      <c r="F90" s="62">
        <v>563.02790000000005</v>
      </c>
      <c r="G90" s="62">
        <v>563.02790000000005</v>
      </c>
      <c r="H90" s="62">
        <v>563.02790000000005</v>
      </c>
      <c r="I90" s="62">
        <v>563.02790000000005</v>
      </c>
      <c r="J90" s="62">
        <v>563.04840000000002</v>
      </c>
      <c r="K90" s="62">
        <v>563.59550000000002</v>
      </c>
      <c r="L90" s="62">
        <v>563.59550000000002</v>
      </c>
      <c r="M90" s="62">
        <v>564.55669999999998</v>
      </c>
      <c r="N90" s="62">
        <v>565.25210000000004</v>
      </c>
      <c r="O90" s="62">
        <v>566.12639999999999</v>
      </c>
      <c r="P90" s="62">
        <v>566.28489999999999</v>
      </c>
      <c r="Q90" s="62">
        <v>566.01390000000004</v>
      </c>
      <c r="R90" s="62">
        <v>565.58950000000004</v>
      </c>
      <c r="S90" s="62">
        <v>565.10379999999998</v>
      </c>
      <c r="T90" s="62">
        <v>565.5077</v>
      </c>
      <c r="U90" s="62">
        <v>566.03949999999998</v>
      </c>
      <c r="V90" s="62">
        <v>566.30529999999999</v>
      </c>
      <c r="W90" s="62">
        <v>566.30529999999999</v>
      </c>
      <c r="X90" s="62">
        <v>565.67129999999997</v>
      </c>
      <c r="Y90" s="62">
        <v>565.67129999999997</v>
      </c>
      <c r="Z90" s="62">
        <v>566.62750000000005</v>
      </c>
      <c r="AA90" s="62">
        <v>566.62750000000005</v>
      </c>
      <c r="AB90" s="62">
        <v>566.62750000000005</v>
      </c>
    </row>
    <row r="91" spans="1:28">
      <c r="A91" s="6" t="s">
        <v>20</v>
      </c>
      <c r="B91" s="7">
        <v>31.88</v>
      </c>
      <c r="C91" s="62">
        <v>518.51199999999994</v>
      </c>
      <c r="D91" s="62">
        <v>544.37</v>
      </c>
      <c r="E91" s="62">
        <v>541.34199999999998</v>
      </c>
      <c r="F91" s="62">
        <v>555.346</v>
      </c>
      <c r="G91" s="62">
        <v>548.57799999999997</v>
      </c>
      <c r="H91" s="62">
        <v>551.19600000000003</v>
      </c>
      <c r="I91" s="62">
        <v>553.13400000000001</v>
      </c>
      <c r="J91" s="62">
        <v>549.53</v>
      </c>
      <c r="K91" s="62">
        <v>562.32799999999997</v>
      </c>
      <c r="L91" s="62">
        <v>560.88199999999995</v>
      </c>
      <c r="M91" s="62">
        <v>566.85799999999995</v>
      </c>
      <c r="N91" s="62">
        <v>566.65200000000004</v>
      </c>
      <c r="O91" s="62">
        <v>556.79</v>
      </c>
      <c r="P91" s="62">
        <v>529.18799999999999</v>
      </c>
      <c r="Q91" s="62">
        <v>536.41200000000003</v>
      </c>
      <c r="R91" s="62">
        <v>522.52800000000002</v>
      </c>
      <c r="S91" s="62">
        <v>530.77200000000005</v>
      </c>
      <c r="T91" s="62">
        <v>530.77200000000005</v>
      </c>
      <c r="U91" s="62">
        <v>534.11800000000005</v>
      </c>
      <c r="V91" s="62">
        <v>539.61400000000003</v>
      </c>
      <c r="W91" s="62">
        <v>536.77</v>
      </c>
      <c r="X91" s="62">
        <v>534.77200000000005</v>
      </c>
      <c r="Y91" s="62">
        <v>530.37599999999998</v>
      </c>
      <c r="Z91" s="62">
        <v>529.35599999999999</v>
      </c>
      <c r="AA91" s="62">
        <v>522.91600000000005</v>
      </c>
      <c r="AB91" s="62">
        <v>522.91600000000005</v>
      </c>
    </row>
    <row r="92" spans="1:28">
      <c r="A92" s="6" t="s">
        <v>13</v>
      </c>
      <c r="B92" s="7">
        <v>35.6</v>
      </c>
      <c r="C92" s="62">
        <v>606.14</v>
      </c>
      <c r="D92" s="62">
        <v>638.09</v>
      </c>
      <c r="E92" s="62">
        <v>679.4</v>
      </c>
      <c r="F92" s="62">
        <v>688.04</v>
      </c>
      <c r="G92" s="62">
        <v>695.72</v>
      </c>
      <c r="H92" s="62">
        <v>707.41</v>
      </c>
      <c r="I92" s="62">
        <v>731.89</v>
      </c>
      <c r="J92" s="62">
        <v>727.3</v>
      </c>
      <c r="K92" s="62">
        <v>728.32</v>
      </c>
      <c r="L92" s="62">
        <v>779.95</v>
      </c>
      <c r="M92" s="62">
        <v>785.42</v>
      </c>
      <c r="N92" s="62">
        <v>789.07</v>
      </c>
      <c r="O92" s="62">
        <v>791.4</v>
      </c>
      <c r="P92" s="62">
        <v>781.04</v>
      </c>
      <c r="Q92" s="62">
        <v>788.61</v>
      </c>
      <c r="R92" s="62">
        <v>792.63</v>
      </c>
      <c r="S92" s="62">
        <v>776.47</v>
      </c>
      <c r="T92" s="62">
        <v>783.25</v>
      </c>
      <c r="U92" s="62">
        <v>785.57</v>
      </c>
      <c r="V92" s="62">
        <v>788.49</v>
      </c>
      <c r="W92" s="62">
        <v>796.06</v>
      </c>
      <c r="X92" s="62">
        <v>786.37</v>
      </c>
      <c r="Y92" s="62">
        <v>789.17</v>
      </c>
      <c r="Z92" s="62">
        <v>785.15</v>
      </c>
      <c r="AA92" s="62">
        <v>700.65</v>
      </c>
      <c r="AB92" s="62">
        <v>697.73</v>
      </c>
    </row>
    <row r="93" spans="1:28">
      <c r="A93" s="6" t="s">
        <v>21</v>
      </c>
      <c r="B93" s="7">
        <v>18.66</v>
      </c>
      <c r="C93" s="62">
        <v>603.42999999999995</v>
      </c>
      <c r="D93" s="62">
        <v>603.70000000000005</v>
      </c>
      <c r="E93" s="62">
        <v>603.70000000000005</v>
      </c>
      <c r="F93" s="62">
        <v>603.70000000000005</v>
      </c>
      <c r="G93" s="62">
        <v>500.62</v>
      </c>
      <c r="H93" s="62">
        <v>604.1</v>
      </c>
      <c r="I93" s="62">
        <v>604.1</v>
      </c>
      <c r="J93" s="62">
        <v>604.1</v>
      </c>
      <c r="K93" s="62">
        <v>604.1</v>
      </c>
      <c r="L93" s="62">
        <v>604.1</v>
      </c>
      <c r="M93" s="62">
        <v>604.1</v>
      </c>
      <c r="N93" s="62">
        <v>605.02</v>
      </c>
      <c r="O93" s="62">
        <v>605.02</v>
      </c>
      <c r="P93" s="62">
        <v>605.02</v>
      </c>
      <c r="Q93" s="62">
        <v>605.02</v>
      </c>
      <c r="R93" s="62">
        <v>606.08000000000004</v>
      </c>
      <c r="S93" s="62">
        <v>605.95000000000005</v>
      </c>
      <c r="T93" s="62">
        <v>605.95000000000005</v>
      </c>
      <c r="U93" s="62">
        <v>605.95000000000005</v>
      </c>
      <c r="V93" s="62">
        <v>605.95000000000005</v>
      </c>
      <c r="W93" s="62">
        <v>608.08000000000004</v>
      </c>
      <c r="X93" s="62">
        <v>608.08000000000004</v>
      </c>
      <c r="Y93" s="62">
        <v>609.15</v>
      </c>
      <c r="Z93" s="62">
        <v>611.54999999999995</v>
      </c>
      <c r="AA93" s="62">
        <v>611.54999999999995</v>
      </c>
      <c r="AB93" s="62">
        <v>611.54999999999995</v>
      </c>
    </row>
    <row r="94" spans="1:28">
      <c r="A94" s="6" t="s">
        <v>22</v>
      </c>
      <c r="B94" s="7">
        <v>0.92</v>
      </c>
      <c r="C94" s="62">
        <v>495</v>
      </c>
      <c r="D94" s="62">
        <v>469</v>
      </c>
      <c r="E94" s="62">
        <v>470</v>
      </c>
      <c r="F94" s="62">
        <v>465</v>
      </c>
      <c r="G94" s="62">
        <v>465</v>
      </c>
      <c r="H94" s="62">
        <v>471</v>
      </c>
      <c r="I94" s="62">
        <v>468</v>
      </c>
      <c r="J94" s="62">
        <v>465</v>
      </c>
      <c r="K94" s="62">
        <v>465</v>
      </c>
      <c r="L94" s="62">
        <v>463</v>
      </c>
      <c r="M94" s="62">
        <v>465</v>
      </c>
      <c r="N94" s="62">
        <v>470</v>
      </c>
      <c r="O94" s="62">
        <v>480</v>
      </c>
      <c r="P94" s="62">
        <v>486</v>
      </c>
      <c r="Q94" s="62">
        <v>490</v>
      </c>
      <c r="R94" s="62">
        <v>490</v>
      </c>
      <c r="S94" s="62">
        <v>505</v>
      </c>
      <c r="T94" s="62">
        <v>505</v>
      </c>
      <c r="U94" s="62">
        <v>512</v>
      </c>
      <c r="V94" s="62">
        <v>525</v>
      </c>
      <c r="W94" s="62">
        <v>542</v>
      </c>
      <c r="X94" s="62">
        <v>557</v>
      </c>
      <c r="Y94" s="62">
        <v>543</v>
      </c>
      <c r="Z94" s="62">
        <v>539</v>
      </c>
      <c r="AA94" s="62">
        <v>528</v>
      </c>
      <c r="AB94" s="62">
        <v>528</v>
      </c>
    </row>
    <row r="95" spans="1:28">
      <c r="A95" s="6" t="s">
        <v>23</v>
      </c>
      <c r="B95" s="7">
        <v>0.28999999999999998</v>
      </c>
      <c r="C95" s="62">
        <v>659.55619999999999</v>
      </c>
      <c r="D95" s="62">
        <v>577.20609999999999</v>
      </c>
      <c r="E95" s="62">
        <v>571.15440000000001</v>
      </c>
      <c r="F95" s="62">
        <v>600.86279999999999</v>
      </c>
      <c r="G95" s="62">
        <v>631.20479999999998</v>
      </c>
      <c r="H95" s="62">
        <v>635.19439999999997</v>
      </c>
      <c r="I95" s="62">
        <v>647.66869999999994</v>
      </c>
      <c r="J95" s="62">
        <v>673.08500000000004</v>
      </c>
      <c r="K95" s="62">
        <v>641.23749999999995</v>
      </c>
      <c r="L95" s="62">
        <v>643.45540000000005</v>
      </c>
      <c r="M95" s="62">
        <v>651.75869999999998</v>
      </c>
      <c r="N95" s="62">
        <v>665.25919999999996</v>
      </c>
      <c r="O95" s="62">
        <v>649.92340000000002</v>
      </c>
      <c r="P95" s="62">
        <v>682.00930000000005</v>
      </c>
      <c r="Q95" s="62">
        <v>668.80759999999998</v>
      </c>
      <c r="R95" s="62">
        <v>667.36509999999998</v>
      </c>
      <c r="S95" s="62">
        <v>674.95540000000005</v>
      </c>
      <c r="T95" s="62">
        <v>692.18340000000001</v>
      </c>
      <c r="U95" s="62">
        <v>685.76199999999994</v>
      </c>
      <c r="V95" s="62">
        <v>689.95579999999995</v>
      </c>
      <c r="W95" s="62">
        <v>699.43859999999995</v>
      </c>
      <c r="X95" s="62">
        <v>690.798</v>
      </c>
      <c r="Y95" s="62">
        <v>712.04650000000004</v>
      </c>
      <c r="Z95" s="62">
        <v>699.11329999999998</v>
      </c>
      <c r="AA95" s="62">
        <v>697.29650000000004</v>
      </c>
      <c r="AB95" s="62">
        <v>674.29949999999997</v>
      </c>
    </row>
    <row r="96" spans="1:28">
      <c r="A96" s="6" t="s">
        <v>24</v>
      </c>
      <c r="B96" s="7">
        <v>6.88</v>
      </c>
      <c r="C96" s="62">
        <v>394</v>
      </c>
      <c r="D96" s="62">
        <v>386</v>
      </c>
      <c r="E96" s="62">
        <v>386</v>
      </c>
      <c r="F96" s="62">
        <v>386</v>
      </c>
      <c r="G96" s="62">
        <v>396</v>
      </c>
      <c r="H96" s="62">
        <v>396</v>
      </c>
      <c r="I96" s="62">
        <v>396</v>
      </c>
      <c r="J96" s="62">
        <v>400</v>
      </c>
      <c r="K96" s="62">
        <v>400</v>
      </c>
      <c r="L96" s="62">
        <v>400</v>
      </c>
      <c r="M96" s="62">
        <v>400</v>
      </c>
      <c r="N96" s="62">
        <v>400</v>
      </c>
      <c r="O96" s="62">
        <v>420</v>
      </c>
      <c r="P96" s="62">
        <v>420</v>
      </c>
      <c r="Q96" s="62">
        <v>420</v>
      </c>
      <c r="R96" s="62">
        <v>432</v>
      </c>
      <c r="S96" s="62">
        <v>432</v>
      </c>
      <c r="T96" s="62">
        <v>450</v>
      </c>
      <c r="U96" s="62">
        <v>456</v>
      </c>
      <c r="V96" s="62">
        <v>468</v>
      </c>
      <c r="W96" s="62">
        <v>468</v>
      </c>
      <c r="X96" s="62">
        <v>468</v>
      </c>
      <c r="Y96" s="62">
        <v>473</v>
      </c>
      <c r="Z96" s="62">
        <v>485</v>
      </c>
      <c r="AA96" s="62">
        <v>495</v>
      </c>
      <c r="AB96" s="62">
        <v>495</v>
      </c>
    </row>
    <row r="97" spans="1:28">
      <c r="A97" s="6" t="s">
        <v>7</v>
      </c>
      <c r="B97" s="7">
        <v>0.59</v>
      </c>
      <c r="C97" s="62">
        <v>397.7</v>
      </c>
      <c r="D97" s="62">
        <v>400</v>
      </c>
      <c r="E97" s="62">
        <v>413.08</v>
      </c>
      <c r="F97" s="62">
        <v>400</v>
      </c>
      <c r="G97" s="62">
        <v>400</v>
      </c>
      <c r="H97" s="62">
        <v>418.61</v>
      </c>
      <c r="I97" s="62">
        <v>410.84</v>
      </c>
      <c r="J97" s="62">
        <v>440.36</v>
      </c>
      <c r="K97" s="62">
        <v>393.91809999999998</v>
      </c>
      <c r="L97" s="62">
        <v>399.39</v>
      </c>
      <c r="M97" s="62">
        <v>394.87</v>
      </c>
      <c r="N97" s="62">
        <v>402.82</v>
      </c>
      <c r="O97" s="62">
        <v>396.12</v>
      </c>
      <c r="P97" s="62">
        <v>406.66</v>
      </c>
      <c r="Q97" s="62">
        <v>410.57080000000002</v>
      </c>
      <c r="R97" s="62">
        <v>386.12</v>
      </c>
      <c r="S97" s="62">
        <v>375.2</v>
      </c>
      <c r="T97" s="62">
        <v>395.66</v>
      </c>
      <c r="U97" s="62">
        <v>404.4</v>
      </c>
      <c r="V97" s="62">
        <v>410.73</v>
      </c>
      <c r="W97" s="62">
        <v>380.75</v>
      </c>
      <c r="X97" s="62">
        <v>402.89</v>
      </c>
      <c r="Y97" s="62">
        <v>417</v>
      </c>
      <c r="Z97" s="62">
        <v>382.29</v>
      </c>
      <c r="AA97" s="62">
        <v>411.95</v>
      </c>
      <c r="AB97" s="62">
        <v>400</v>
      </c>
    </row>
    <row r="98" spans="1:28">
      <c r="A98" s="6" t="s">
        <v>8</v>
      </c>
      <c r="B98" s="7">
        <v>0.41</v>
      </c>
      <c r="C98" s="62">
        <v>481.79</v>
      </c>
      <c r="D98" s="62">
        <v>481.89</v>
      </c>
      <c r="E98" s="62">
        <v>481.89</v>
      </c>
      <c r="F98" s="62">
        <v>481.89</v>
      </c>
      <c r="G98" s="62">
        <v>481.89</v>
      </c>
      <c r="H98" s="62">
        <v>467.51</v>
      </c>
      <c r="I98" s="62">
        <v>528.73</v>
      </c>
      <c r="J98" s="62">
        <v>459.34</v>
      </c>
      <c r="K98" s="62">
        <v>436.89</v>
      </c>
      <c r="L98" s="62">
        <v>459.34</v>
      </c>
      <c r="M98" s="62">
        <v>459.34</v>
      </c>
      <c r="N98" s="62">
        <v>459.34</v>
      </c>
      <c r="O98" s="62">
        <v>459.34</v>
      </c>
      <c r="P98" s="62">
        <v>443.02</v>
      </c>
      <c r="Q98" s="62">
        <v>406.28</v>
      </c>
      <c r="R98" s="62">
        <v>447.1</v>
      </c>
      <c r="S98" s="62">
        <v>414.45</v>
      </c>
      <c r="T98" s="62">
        <v>412.4</v>
      </c>
      <c r="U98" s="62">
        <v>412.4</v>
      </c>
      <c r="V98" s="62">
        <v>406.28</v>
      </c>
      <c r="W98" s="62">
        <v>425.47</v>
      </c>
      <c r="X98" s="62">
        <v>421.59</v>
      </c>
      <c r="Y98" s="62">
        <v>421.59</v>
      </c>
      <c r="Z98" s="62">
        <v>680.47</v>
      </c>
      <c r="AA98" s="62">
        <v>680.47</v>
      </c>
      <c r="AB98" s="62">
        <v>680.47</v>
      </c>
    </row>
    <row r="99" spans="1:28">
      <c r="A99" s="16" t="s">
        <v>3</v>
      </c>
      <c r="B99" s="25">
        <f>SUM(B90:B98)</f>
        <v>100</v>
      </c>
      <c r="C99" s="202">
        <v>558.44280000000003</v>
      </c>
      <c r="D99" s="202">
        <v>577.09519999999998</v>
      </c>
      <c r="E99" s="202">
        <v>591.86969999999997</v>
      </c>
      <c r="F99" s="202">
        <v>594.90729999999996</v>
      </c>
      <c r="G99" s="202">
        <v>579.18259999999998</v>
      </c>
      <c r="H99" s="202">
        <v>604.94740000000002</v>
      </c>
      <c r="I99" s="202">
        <v>614.49379999999996</v>
      </c>
      <c r="J99" s="202">
        <v>611.92280000000005</v>
      </c>
      <c r="K99" s="202">
        <v>615.93359999999996</v>
      </c>
      <c r="L99" s="202">
        <v>633.96529999999996</v>
      </c>
      <c r="M99" s="202">
        <v>637.87940000000003</v>
      </c>
      <c r="N99" s="202">
        <v>639.45000000000005</v>
      </c>
      <c r="O99" s="202">
        <v>638.56119999999999</v>
      </c>
      <c r="P99" s="202">
        <v>626.22460000000001</v>
      </c>
      <c r="Q99" s="202">
        <v>631.0806</v>
      </c>
      <c r="R99" s="202">
        <v>629.10749999999996</v>
      </c>
      <c r="S99" s="202">
        <v>625.89710000000002</v>
      </c>
      <c r="T99" s="202">
        <v>629.73069999999996</v>
      </c>
      <c r="U99" s="202">
        <v>632.15880000000004</v>
      </c>
      <c r="V99" s="202">
        <v>635.93269999999995</v>
      </c>
      <c r="W99" s="202">
        <v>638.20420000000001</v>
      </c>
      <c r="X99" s="202">
        <v>634.31500000000005</v>
      </c>
      <c r="Y99" s="202">
        <v>635.31939999999997</v>
      </c>
      <c r="Z99" s="202">
        <v>635.70479999999998</v>
      </c>
      <c r="AA99" s="202">
        <v>604.13699999999994</v>
      </c>
      <c r="AB99" s="202">
        <v>602.94939999999997</v>
      </c>
    </row>
    <row r="100" spans="1:28">
      <c r="A100" s="26" t="s">
        <v>203</v>
      </c>
      <c r="B100" s="27"/>
      <c r="C100" s="165">
        <v>-2.0341615642317401E-2</v>
      </c>
      <c r="D100" s="165">
        <v>1.2168751384486809E-2</v>
      </c>
      <c r="E100" s="165">
        <v>3.1026762637722527E-3</v>
      </c>
      <c r="F100" s="165">
        <v>1.7316223113229778E-2</v>
      </c>
      <c r="G100" s="165">
        <v>-5.3115759312517552E-3</v>
      </c>
      <c r="H100" s="165">
        <v>5.0769939304684542E-3</v>
      </c>
      <c r="I100" s="165">
        <v>2.619932515649892E-2</v>
      </c>
      <c r="J100" s="165">
        <v>2.0387649483972314E-2</v>
      </c>
      <c r="K100" s="165">
        <v>1.1562286600577343E-2</v>
      </c>
      <c r="L100" s="165">
        <v>1.7905847546929365E-2</v>
      </c>
      <c r="M100" s="165">
        <v>2.4699608259419303E-2</v>
      </c>
      <c r="N100" s="165">
        <v>2.7038191783180343E-2</v>
      </c>
      <c r="O100" s="165">
        <v>2.8815512632111906E-2</v>
      </c>
      <c r="P100" s="165">
        <v>-6.4708540270778103E-3</v>
      </c>
      <c r="Q100" s="165">
        <v>-1.1318719847897341E-2</v>
      </c>
      <c r="R100" s="165">
        <v>-7.5439015790608188E-3</v>
      </c>
      <c r="S100" s="165">
        <v>7.6484396671123722E-3</v>
      </c>
      <c r="T100" s="165">
        <v>-8.2667183638412967E-3</v>
      </c>
      <c r="U100" s="165">
        <v>7.5910564966763516E-3</v>
      </c>
      <c r="V100" s="165">
        <v>-1.0174677071428384E-3</v>
      </c>
      <c r="W100" s="165">
        <v>7.9049697498878579E-4</v>
      </c>
      <c r="X100" s="165">
        <v>-5.4547393045402126E-3</v>
      </c>
      <c r="Y100" s="165">
        <v>-1.066912416447463E-2</v>
      </c>
      <c r="Z100" s="165">
        <v>-1.2521941202238263E-2</v>
      </c>
      <c r="AA100" s="165">
        <v>-7.2674048697210836E-2</v>
      </c>
      <c r="AB100" s="165">
        <v>-6.5744997636276059E-2</v>
      </c>
    </row>
    <row r="101" spans="1:28">
      <c r="A101" s="102" t="s">
        <v>67</v>
      </c>
      <c r="B101" s="103"/>
      <c r="C101" s="397"/>
      <c r="D101" s="397"/>
      <c r="E101" s="397"/>
      <c r="F101" s="397"/>
      <c r="G101" s="397"/>
      <c r="H101" s="397"/>
      <c r="I101" s="397"/>
      <c r="J101" s="397"/>
      <c r="K101" s="397"/>
      <c r="L101" s="397"/>
      <c r="M101" s="397"/>
      <c r="N101" s="397"/>
      <c r="O101" s="397"/>
      <c r="P101" s="397"/>
      <c r="Q101" s="397"/>
      <c r="R101" s="397">
        <v>450.29129999999998</v>
      </c>
      <c r="S101" s="397"/>
      <c r="T101" s="397"/>
      <c r="U101" s="397"/>
      <c r="V101" s="397"/>
      <c r="W101" s="397"/>
      <c r="X101" s="397"/>
      <c r="Y101" s="397"/>
      <c r="Z101" s="397"/>
      <c r="AA101" s="397"/>
      <c r="AB101" s="397"/>
    </row>
    <row r="102" spans="1:28" ht="15.75">
      <c r="B102" s="40"/>
      <c r="H102" s="280"/>
      <c r="I102" s="280"/>
      <c r="J102" s="280"/>
      <c r="K102" s="280"/>
      <c r="L102" s="280"/>
      <c r="M102" s="280"/>
      <c r="N102" s="280"/>
      <c r="O102" s="280"/>
      <c r="P102" s="280"/>
      <c r="Q102" s="280"/>
      <c r="R102" s="280"/>
      <c r="S102" s="280"/>
      <c r="T102" s="280"/>
      <c r="U102" s="280"/>
      <c r="V102" s="280"/>
      <c r="W102" s="280"/>
      <c r="X102" s="280"/>
      <c r="Y102" s="280"/>
      <c r="Z102" s="280"/>
      <c r="AA102" s="280"/>
      <c r="AB102" s="280"/>
    </row>
    <row r="104" spans="1:28">
      <c r="A104" t="s">
        <v>153</v>
      </c>
      <c r="C104" s="36">
        <f t="shared" ref="C104:AB104" si="27">+C83</f>
        <v>489.87020000000001</v>
      </c>
      <c r="D104" s="36">
        <f t="shared" si="27"/>
        <v>493.67149999999998</v>
      </c>
      <c r="E104" s="36">
        <f t="shared" si="27"/>
        <v>506.48630000000003</v>
      </c>
      <c r="F104" s="36">
        <f t="shared" si="27"/>
        <v>511.1069</v>
      </c>
      <c r="G104" s="36">
        <f t="shared" si="27"/>
        <v>507.38490000000002</v>
      </c>
      <c r="H104" s="36">
        <f t="shared" si="27"/>
        <v>494.08499999999998</v>
      </c>
      <c r="I104" s="36">
        <f t="shared" si="27"/>
        <v>509.47250000000003</v>
      </c>
      <c r="J104" s="36">
        <f t="shared" si="27"/>
        <v>510.64260000000002</v>
      </c>
      <c r="K104" s="36">
        <f t="shared" si="27"/>
        <v>505.78320000000002</v>
      </c>
      <c r="L104" s="36">
        <f t="shared" si="27"/>
        <v>502.05309999999997</v>
      </c>
      <c r="M104" s="36">
        <f t="shared" si="27"/>
        <v>493.88569999999999</v>
      </c>
      <c r="N104" s="36">
        <f t="shared" si="27"/>
        <v>484.41629999999998</v>
      </c>
      <c r="O104" s="36">
        <f t="shared" si="27"/>
        <v>483.06400000000002</v>
      </c>
      <c r="P104" s="36">
        <f t="shared" si="27"/>
        <v>474.6035</v>
      </c>
      <c r="Q104" s="36">
        <f t="shared" si="27"/>
        <v>474.87619999999998</v>
      </c>
      <c r="R104" s="36">
        <f t="shared" si="27"/>
        <v>473.99029999999999</v>
      </c>
      <c r="S104" s="36">
        <f t="shared" si="27"/>
        <v>470.24990000000003</v>
      </c>
      <c r="T104" s="36">
        <f t="shared" si="27"/>
        <v>469.75479999999999</v>
      </c>
      <c r="U104" s="36">
        <f t="shared" si="27"/>
        <v>470.47699999999998</v>
      </c>
      <c r="V104" s="36">
        <f t="shared" si="27"/>
        <v>469.59280000000001</v>
      </c>
      <c r="W104" s="36">
        <f t="shared" si="27"/>
        <v>462.42919999999998</v>
      </c>
      <c r="X104" s="36">
        <f t="shared" si="27"/>
        <v>462.49869999999999</v>
      </c>
      <c r="Y104" s="36">
        <f t="shared" si="27"/>
        <v>463.33370000000002</v>
      </c>
      <c r="Z104" s="36">
        <f t="shared" si="27"/>
        <v>462.97899999999998</v>
      </c>
      <c r="AA104" s="36">
        <f t="shared" si="27"/>
        <v>453.4271</v>
      </c>
      <c r="AB104" s="36">
        <f t="shared" si="27"/>
        <v>453.4246</v>
      </c>
    </row>
    <row r="105" spans="1:28">
      <c r="A105" t="s">
        <v>191</v>
      </c>
      <c r="C105" s="36">
        <f t="shared" ref="C105:AB105" si="28">MAX(C67:C82)</f>
        <v>579</v>
      </c>
      <c r="D105" s="36">
        <f t="shared" si="28"/>
        <v>579</v>
      </c>
      <c r="E105" s="36">
        <f t="shared" si="28"/>
        <v>581.79999999999995</v>
      </c>
      <c r="F105" s="36">
        <f t="shared" si="28"/>
        <v>588.91</v>
      </c>
      <c r="G105" s="36">
        <f t="shared" si="28"/>
        <v>588</v>
      </c>
      <c r="H105" s="36">
        <f t="shared" si="28"/>
        <v>593</v>
      </c>
      <c r="I105" s="36">
        <f t="shared" si="28"/>
        <v>599</v>
      </c>
      <c r="J105" s="36">
        <f t="shared" si="28"/>
        <v>606</v>
      </c>
      <c r="K105" s="36">
        <f t="shared" si="28"/>
        <v>608</v>
      </c>
      <c r="L105" s="36">
        <f t="shared" si="28"/>
        <v>610</v>
      </c>
      <c r="M105" s="36">
        <f t="shared" si="28"/>
        <v>616</v>
      </c>
      <c r="N105" s="36">
        <f t="shared" si="28"/>
        <v>629</v>
      </c>
      <c r="O105" s="36">
        <f t="shared" si="28"/>
        <v>630</v>
      </c>
      <c r="P105" s="36">
        <f t="shared" si="28"/>
        <v>630</v>
      </c>
      <c r="Q105" s="36">
        <f t="shared" si="28"/>
        <v>633</v>
      </c>
      <c r="R105" s="36">
        <f t="shared" si="28"/>
        <v>633</v>
      </c>
      <c r="S105" s="36">
        <f t="shared" si="28"/>
        <v>633</v>
      </c>
      <c r="T105" s="36">
        <f t="shared" si="28"/>
        <v>633</v>
      </c>
      <c r="U105" s="36">
        <f t="shared" si="28"/>
        <v>636</v>
      </c>
      <c r="V105" s="36">
        <f t="shared" si="28"/>
        <v>638</v>
      </c>
      <c r="W105" s="36">
        <f t="shared" si="28"/>
        <v>639</v>
      </c>
      <c r="X105" s="36">
        <f t="shared" si="28"/>
        <v>637</v>
      </c>
      <c r="Y105" s="36">
        <f t="shared" si="28"/>
        <v>632</v>
      </c>
      <c r="Z105" s="36">
        <f t="shared" si="28"/>
        <v>631</v>
      </c>
      <c r="AA105" s="36">
        <f t="shared" si="28"/>
        <v>629</v>
      </c>
      <c r="AB105" s="36">
        <f t="shared" si="28"/>
        <v>627</v>
      </c>
    </row>
    <row r="106" spans="1:28">
      <c r="A106" t="s">
        <v>151</v>
      </c>
      <c r="C106" s="36">
        <f t="shared" ref="C106:AB106" si="29">MIN(C67:C82)</f>
        <v>209.85</v>
      </c>
      <c r="D106" s="36">
        <f t="shared" si="29"/>
        <v>242.053</v>
      </c>
      <c r="E106" s="36">
        <f t="shared" si="29"/>
        <v>234.69470000000001</v>
      </c>
      <c r="F106" s="36">
        <f t="shared" si="29"/>
        <v>232.63589999999999</v>
      </c>
      <c r="G106" s="36">
        <f t="shared" si="29"/>
        <v>234.12100000000001</v>
      </c>
      <c r="H106" s="36">
        <f t="shared" si="29"/>
        <v>220.08240000000001</v>
      </c>
      <c r="I106" s="36">
        <f t="shared" si="29"/>
        <v>229.5</v>
      </c>
      <c r="J106" s="36">
        <f t="shared" si="29"/>
        <v>219.3</v>
      </c>
      <c r="K106" s="36">
        <f t="shared" si="29"/>
        <v>224.99</v>
      </c>
      <c r="L106" s="36">
        <f t="shared" si="29"/>
        <v>223.07910000000001</v>
      </c>
      <c r="M106" s="36">
        <f t="shared" si="29"/>
        <v>193.35</v>
      </c>
      <c r="N106" s="36">
        <f t="shared" si="29"/>
        <v>221.86930000000001</v>
      </c>
      <c r="O106" s="36">
        <f t="shared" si="29"/>
        <v>220.66</v>
      </c>
      <c r="P106" s="36">
        <f t="shared" si="29"/>
        <v>230.9665</v>
      </c>
      <c r="Q106" s="36">
        <f t="shared" si="29"/>
        <v>192.78</v>
      </c>
      <c r="R106" s="36">
        <f t="shared" si="29"/>
        <v>248.39510000000001</v>
      </c>
      <c r="S106" s="36">
        <f t="shared" si="29"/>
        <v>158.1</v>
      </c>
      <c r="T106" s="36">
        <f t="shared" si="29"/>
        <v>222.89</v>
      </c>
      <c r="U106" s="36">
        <f t="shared" si="29"/>
        <v>222.61519999999999</v>
      </c>
      <c r="V106" s="36">
        <f t="shared" si="29"/>
        <v>223.38499999999999</v>
      </c>
      <c r="W106" s="36">
        <f t="shared" si="29"/>
        <v>221.36</v>
      </c>
      <c r="X106" s="36">
        <f t="shared" si="29"/>
        <v>228.94</v>
      </c>
      <c r="Y106" s="36">
        <f t="shared" si="29"/>
        <v>231.59960000000001</v>
      </c>
      <c r="Z106" s="36">
        <f t="shared" si="29"/>
        <v>234.93950000000001</v>
      </c>
      <c r="AA106" s="36">
        <f t="shared" si="29"/>
        <v>237.4316</v>
      </c>
      <c r="AB106" s="36">
        <f t="shared" si="29"/>
        <v>210.61</v>
      </c>
    </row>
    <row r="107" spans="1:28"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</row>
    <row r="109" spans="1:28">
      <c r="A109" t="s">
        <v>160</v>
      </c>
      <c r="C109" s="36">
        <f t="shared" ref="C109:AB109" si="30">+C99</f>
        <v>558.44280000000003</v>
      </c>
      <c r="D109" s="36">
        <f t="shared" si="30"/>
        <v>577.09519999999998</v>
      </c>
      <c r="E109" s="36">
        <f t="shared" si="30"/>
        <v>591.86969999999997</v>
      </c>
      <c r="F109" s="36">
        <f t="shared" si="30"/>
        <v>594.90729999999996</v>
      </c>
      <c r="G109" s="36">
        <f t="shared" si="30"/>
        <v>579.18259999999998</v>
      </c>
      <c r="H109" s="36">
        <f t="shared" si="30"/>
        <v>604.94740000000002</v>
      </c>
      <c r="I109" s="36">
        <f t="shared" si="30"/>
        <v>614.49379999999996</v>
      </c>
      <c r="J109" s="36">
        <f t="shared" si="30"/>
        <v>611.92280000000005</v>
      </c>
      <c r="K109" s="36">
        <f t="shared" si="30"/>
        <v>615.93359999999996</v>
      </c>
      <c r="L109" s="36">
        <f t="shared" si="30"/>
        <v>633.96529999999996</v>
      </c>
      <c r="M109" s="36">
        <f t="shared" si="30"/>
        <v>637.87940000000003</v>
      </c>
      <c r="N109" s="36">
        <f t="shared" si="30"/>
        <v>639.45000000000005</v>
      </c>
      <c r="O109" s="36">
        <f t="shared" si="30"/>
        <v>638.56119999999999</v>
      </c>
      <c r="P109" s="36">
        <f t="shared" si="30"/>
        <v>626.22460000000001</v>
      </c>
      <c r="Q109" s="36">
        <f t="shared" si="30"/>
        <v>631.0806</v>
      </c>
      <c r="R109" s="36">
        <f t="shared" si="30"/>
        <v>629.10749999999996</v>
      </c>
      <c r="S109" s="36">
        <f t="shared" si="30"/>
        <v>625.89710000000002</v>
      </c>
      <c r="T109" s="36">
        <f t="shared" si="30"/>
        <v>629.73069999999996</v>
      </c>
      <c r="U109" s="36">
        <f t="shared" si="30"/>
        <v>632.15880000000004</v>
      </c>
      <c r="V109" s="36">
        <f t="shared" si="30"/>
        <v>635.93269999999995</v>
      </c>
      <c r="W109" s="36">
        <f t="shared" si="30"/>
        <v>638.20420000000001</v>
      </c>
      <c r="X109" s="36">
        <f t="shared" si="30"/>
        <v>634.31500000000005</v>
      </c>
      <c r="Y109" s="36">
        <f t="shared" si="30"/>
        <v>635.31939999999997</v>
      </c>
      <c r="Z109" s="36">
        <f t="shared" si="30"/>
        <v>635.70479999999998</v>
      </c>
      <c r="AA109" s="36">
        <f t="shared" si="30"/>
        <v>604.13699999999994</v>
      </c>
      <c r="AB109" s="36">
        <f t="shared" si="30"/>
        <v>602.94939999999997</v>
      </c>
    </row>
    <row r="110" spans="1:28">
      <c r="A110" t="s">
        <v>150</v>
      </c>
      <c r="C110" s="36">
        <f t="shared" ref="C110:AB110" si="31">MAX(C90:C98)</f>
        <v>659.55619999999999</v>
      </c>
      <c r="D110" s="36">
        <f t="shared" si="31"/>
        <v>638.09</v>
      </c>
      <c r="E110" s="36">
        <f t="shared" si="31"/>
        <v>679.4</v>
      </c>
      <c r="F110" s="36">
        <f t="shared" si="31"/>
        <v>688.04</v>
      </c>
      <c r="G110" s="36">
        <f t="shared" si="31"/>
        <v>695.72</v>
      </c>
      <c r="H110" s="36">
        <f t="shared" si="31"/>
        <v>707.41</v>
      </c>
      <c r="I110" s="36">
        <f t="shared" si="31"/>
        <v>731.89</v>
      </c>
      <c r="J110" s="36">
        <f t="shared" si="31"/>
        <v>727.3</v>
      </c>
      <c r="K110" s="36">
        <f t="shared" si="31"/>
        <v>728.32</v>
      </c>
      <c r="L110" s="36">
        <f t="shared" si="31"/>
        <v>779.95</v>
      </c>
      <c r="M110" s="36">
        <f t="shared" si="31"/>
        <v>785.42</v>
      </c>
      <c r="N110" s="36">
        <f t="shared" si="31"/>
        <v>789.07</v>
      </c>
      <c r="O110" s="36">
        <f t="shared" si="31"/>
        <v>791.4</v>
      </c>
      <c r="P110" s="36">
        <f t="shared" si="31"/>
        <v>781.04</v>
      </c>
      <c r="Q110" s="36">
        <f t="shared" si="31"/>
        <v>788.61</v>
      </c>
      <c r="R110" s="36">
        <f t="shared" si="31"/>
        <v>792.63</v>
      </c>
      <c r="S110" s="36">
        <f t="shared" si="31"/>
        <v>776.47</v>
      </c>
      <c r="T110" s="36">
        <f t="shared" si="31"/>
        <v>783.25</v>
      </c>
      <c r="U110" s="36">
        <f t="shared" si="31"/>
        <v>785.57</v>
      </c>
      <c r="V110" s="36">
        <f t="shared" si="31"/>
        <v>788.49</v>
      </c>
      <c r="W110" s="36">
        <f t="shared" si="31"/>
        <v>796.06</v>
      </c>
      <c r="X110" s="36">
        <f t="shared" si="31"/>
        <v>786.37</v>
      </c>
      <c r="Y110" s="36">
        <f t="shared" si="31"/>
        <v>789.17</v>
      </c>
      <c r="Z110" s="36">
        <f t="shared" si="31"/>
        <v>785.15</v>
      </c>
      <c r="AA110" s="36">
        <f t="shared" si="31"/>
        <v>700.65</v>
      </c>
      <c r="AB110" s="36">
        <f t="shared" si="31"/>
        <v>697.73</v>
      </c>
    </row>
    <row r="111" spans="1:28">
      <c r="A111" t="s">
        <v>192</v>
      </c>
      <c r="C111" s="36">
        <f t="shared" ref="C111:AB111" si="32">MIN(C90:C98)</f>
        <v>394</v>
      </c>
      <c r="D111" s="36">
        <f t="shared" si="32"/>
        <v>386</v>
      </c>
      <c r="E111" s="36">
        <f t="shared" si="32"/>
        <v>386</v>
      </c>
      <c r="F111" s="36">
        <f t="shared" si="32"/>
        <v>386</v>
      </c>
      <c r="G111" s="36">
        <f t="shared" si="32"/>
        <v>396</v>
      </c>
      <c r="H111" s="36">
        <f t="shared" si="32"/>
        <v>396</v>
      </c>
      <c r="I111" s="36">
        <f t="shared" si="32"/>
        <v>396</v>
      </c>
      <c r="J111" s="36">
        <f t="shared" si="32"/>
        <v>400</v>
      </c>
      <c r="K111" s="36">
        <f t="shared" si="32"/>
        <v>393.91809999999998</v>
      </c>
      <c r="L111" s="36">
        <f t="shared" si="32"/>
        <v>399.39</v>
      </c>
      <c r="M111" s="36">
        <f t="shared" si="32"/>
        <v>394.87</v>
      </c>
      <c r="N111" s="36">
        <f t="shared" si="32"/>
        <v>400</v>
      </c>
      <c r="O111" s="36">
        <f t="shared" si="32"/>
        <v>396.12</v>
      </c>
      <c r="P111" s="36">
        <f t="shared" si="32"/>
        <v>406.66</v>
      </c>
      <c r="Q111" s="36">
        <f t="shared" si="32"/>
        <v>406.28</v>
      </c>
      <c r="R111" s="36">
        <f t="shared" si="32"/>
        <v>386.12</v>
      </c>
      <c r="S111" s="36">
        <f t="shared" si="32"/>
        <v>375.2</v>
      </c>
      <c r="T111" s="36">
        <f t="shared" si="32"/>
        <v>395.66</v>
      </c>
      <c r="U111" s="36">
        <f t="shared" si="32"/>
        <v>404.4</v>
      </c>
      <c r="V111" s="36">
        <f t="shared" si="32"/>
        <v>406.28</v>
      </c>
      <c r="W111" s="36">
        <f t="shared" si="32"/>
        <v>380.75</v>
      </c>
      <c r="X111" s="36">
        <f t="shared" si="32"/>
        <v>402.89</v>
      </c>
      <c r="Y111" s="36">
        <f t="shared" si="32"/>
        <v>417</v>
      </c>
      <c r="Z111" s="36">
        <f t="shared" si="32"/>
        <v>382.29</v>
      </c>
      <c r="AA111" s="36">
        <f t="shared" si="32"/>
        <v>411.95</v>
      </c>
      <c r="AB111" s="36">
        <f t="shared" si="32"/>
        <v>400</v>
      </c>
    </row>
    <row r="112" spans="1:28">
      <c r="A112" t="s">
        <v>160</v>
      </c>
    </row>
    <row r="113" spans="1:28"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305"/>
      <c r="N113" s="305"/>
      <c r="O113" s="305"/>
      <c r="P113" s="305"/>
      <c r="Q113" s="305"/>
      <c r="R113" s="305"/>
      <c r="S113" s="305"/>
      <c r="T113" s="305"/>
      <c r="U113" s="305"/>
      <c r="V113" s="305"/>
      <c r="W113" s="305"/>
      <c r="X113" s="305"/>
      <c r="Y113" s="305"/>
      <c r="Z113" s="305"/>
      <c r="AA113" s="305"/>
      <c r="AB113" s="305"/>
    </row>
    <row r="114" spans="1:28">
      <c r="A114" t="s">
        <v>193</v>
      </c>
      <c r="C114" s="40">
        <f t="shared" ref="C114:AB114" si="33">+C73-C98</f>
        <v>97.20999999999998</v>
      </c>
      <c r="D114" s="40">
        <f t="shared" si="33"/>
        <v>97.110000000000014</v>
      </c>
      <c r="E114" s="40">
        <f t="shared" si="33"/>
        <v>99.110000000000014</v>
      </c>
      <c r="F114" s="40">
        <f t="shared" si="33"/>
        <v>102.11000000000001</v>
      </c>
      <c r="G114" s="40">
        <f t="shared" si="33"/>
        <v>106.11000000000001</v>
      </c>
      <c r="H114" s="40">
        <f t="shared" si="33"/>
        <v>125.49000000000001</v>
      </c>
      <c r="I114" s="40">
        <f t="shared" si="33"/>
        <v>70.269999999999982</v>
      </c>
      <c r="J114" s="40">
        <f t="shared" si="33"/>
        <v>146.66000000000003</v>
      </c>
      <c r="K114" s="40">
        <f t="shared" si="33"/>
        <v>171.11</v>
      </c>
      <c r="L114" s="40">
        <f t="shared" si="33"/>
        <v>150.66000000000003</v>
      </c>
      <c r="M114" s="36">
        <f t="shared" si="33"/>
        <v>156.66000000000003</v>
      </c>
      <c r="N114" s="36">
        <f t="shared" si="33"/>
        <v>169.66000000000003</v>
      </c>
      <c r="O114" s="36">
        <f t="shared" si="33"/>
        <v>170.66000000000003</v>
      </c>
      <c r="P114" s="36">
        <f t="shared" si="33"/>
        <v>186.98000000000002</v>
      </c>
      <c r="Q114" s="36">
        <f t="shared" si="33"/>
        <v>226.72000000000003</v>
      </c>
      <c r="R114" s="36">
        <f t="shared" si="33"/>
        <v>185.89999999999998</v>
      </c>
      <c r="S114" s="36">
        <f t="shared" si="33"/>
        <v>218.55</v>
      </c>
      <c r="T114" s="36">
        <f t="shared" si="33"/>
        <v>220.60000000000002</v>
      </c>
      <c r="U114" s="36">
        <f t="shared" si="33"/>
        <v>223.60000000000002</v>
      </c>
      <c r="V114" s="36">
        <f t="shared" si="33"/>
        <v>231.72000000000003</v>
      </c>
      <c r="W114" s="36">
        <f t="shared" si="33"/>
        <v>213.52999999999997</v>
      </c>
      <c r="X114" s="36">
        <f t="shared" si="33"/>
        <v>215.41000000000003</v>
      </c>
      <c r="Y114" s="36">
        <f t="shared" si="33"/>
        <v>210.41000000000003</v>
      </c>
      <c r="Z114" s="36">
        <f t="shared" si="33"/>
        <v>-49.470000000000027</v>
      </c>
      <c r="AA114" s="36">
        <f t="shared" si="33"/>
        <v>-51.470000000000027</v>
      </c>
      <c r="AB114" s="36">
        <f t="shared" si="33"/>
        <v>-53.470000000000027</v>
      </c>
    </row>
    <row r="115" spans="1:28"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</row>
    <row r="116" spans="1:28"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</row>
    <row r="117" spans="1:28" ht="21" customHeight="1">
      <c r="A117" s="410" t="s">
        <v>211</v>
      </c>
      <c r="B117" s="411"/>
      <c r="C117" s="411"/>
      <c r="D117" s="412"/>
    </row>
    <row r="118" spans="1:28" ht="22.5">
      <c r="A118" s="1" t="s">
        <v>69</v>
      </c>
      <c r="B118" s="1" t="s">
        <v>9</v>
      </c>
      <c r="C118" s="1" t="s">
        <v>9</v>
      </c>
      <c r="D118" s="1" t="s">
        <v>9</v>
      </c>
    </row>
    <row r="119" spans="1:28">
      <c r="A119" s="6" t="s">
        <v>10</v>
      </c>
      <c r="B119" s="7">
        <v>0.26</v>
      </c>
      <c r="C119" s="7">
        <v>0.53</v>
      </c>
      <c r="D119" s="7">
        <v>0.53</v>
      </c>
    </row>
    <row r="120" spans="1:28">
      <c r="A120" s="6" t="s">
        <v>11</v>
      </c>
      <c r="B120" s="224">
        <v>5.79</v>
      </c>
      <c r="C120" s="224">
        <v>6.68</v>
      </c>
      <c r="D120" s="224">
        <v>6.67</v>
      </c>
    </row>
    <row r="121" spans="1:28">
      <c r="A121" s="6" t="s">
        <v>208</v>
      </c>
      <c r="B121" s="7"/>
      <c r="C121" s="7"/>
      <c r="D121" s="7">
        <v>0.12</v>
      </c>
    </row>
    <row r="122" spans="1:28">
      <c r="A122" s="6" t="s">
        <v>12</v>
      </c>
      <c r="B122" s="7">
        <v>9.3800000000000008</v>
      </c>
      <c r="C122" s="7">
        <v>8.43</v>
      </c>
      <c r="D122" s="7">
        <v>8.42</v>
      </c>
    </row>
    <row r="123" spans="1:28">
      <c r="A123" s="6" t="s">
        <v>13</v>
      </c>
      <c r="B123" s="225">
        <v>7.56</v>
      </c>
      <c r="C123" s="225">
        <v>4.6500000000000004</v>
      </c>
      <c r="D123" s="225">
        <v>4.6399999999999997</v>
      </c>
    </row>
    <row r="124" spans="1:28">
      <c r="A124" s="6" t="s">
        <v>14</v>
      </c>
      <c r="B124" s="7">
        <v>16.2</v>
      </c>
      <c r="C124" s="7">
        <v>17.91</v>
      </c>
      <c r="D124" s="7">
        <v>17.89</v>
      </c>
    </row>
    <row r="125" spans="1:28">
      <c r="A125" s="6" t="s">
        <v>15</v>
      </c>
      <c r="B125" s="7">
        <v>2.14</v>
      </c>
      <c r="C125" s="7">
        <v>2.3199999999999998</v>
      </c>
      <c r="D125" s="7">
        <v>2.3199999999999998</v>
      </c>
    </row>
    <row r="126" spans="1:28">
      <c r="A126" s="6" t="s">
        <v>16</v>
      </c>
      <c r="B126" s="7">
        <v>0.86</v>
      </c>
      <c r="C126" s="7">
        <v>1.28</v>
      </c>
      <c r="D126" s="7">
        <v>1.28</v>
      </c>
    </row>
    <row r="127" spans="1:28">
      <c r="A127" s="6" t="s">
        <v>17</v>
      </c>
      <c r="B127" s="7">
        <v>0.14000000000000001</v>
      </c>
      <c r="C127" s="7">
        <v>0.17</v>
      </c>
      <c r="D127" s="7">
        <v>0.17</v>
      </c>
    </row>
    <row r="128" spans="1:28">
      <c r="A128" s="6" t="s">
        <v>4</v>
      </c>
      <c r="B128" s="7">
        <v>13.15</v>
      </c>
      <c r="C128" s="7">
        <v>7.52</v>
      </c>
      <c r="D128" s="7">
        <v>7.51</v>
      </c>
    </row>
    <row r="129" spans="1:4">
      <c r="A129" s="6" t="s">
        <v>18</v>
      </c>
      <c r="B129" s="7">
        <v>0.56000000000000005</v>
      </c>
      <c r="C129" s="7">
        <v>0.94</v>
      </c>
      <c r="D129" s="7">
        <v>0.94</v>
      </c>
    </row>
    <row r="130" spans="1:4">
      <c r="A130" s="23" t="s">
        <v>5</v>
      </c>
      <c r="B130" s="22">
        <v>92.87</v>
      </c>
      <c r="C130" s="22">
        <v>92.87</v>
      </c>
      <c r="D130" s="22">
        <v>92.87</v>
      </c>
    </row>
    <row r="131" spans="1:4">
      <c r="A131" s="23" t="s">
        <v>6</v>
      </c>
      <c r="B131" s="22">
        <v>7.13</v>
      </c>
      <c r="C131" s="22">
        <v>7.13</v>
      </c>
      <c r="D131" s="22">
        <v>7.13</v>
      </c>
    </row>
    <row r="132" spans="1:4">
      <c r="A132" s="6" t="s">
        <v>19</v>
      </c>
      <c r="B132" s="7">
        <v>43.96</v>
      </c>
      <c r="C132" s="7">
        <v>49.57</v>
      </c>
      <c r="D132" s="7">
        <v>49.51</v>
      </c>
    </row>
    <row r="133" spans="1:4">
      <c r="A133" s="52" t="s">
        <v>1</v>
      </c>
      <c r="B133" s="226">
        <f>SUM(B119:B132)-B130-B131</f>
        <v>100</v>
      </c>
      <c r="C133" s="226">
        <f>SUM(C119:C132)-C130-C131</f>
        <v>100</v>
      </c>
      <c r="D133" s="226">
        <f>SUM(D119:D132)-D130-D131</f>
        <v>100</v>
      </c>
    </row>
    <row r="134" spans="1:4">
      <c r="A134" s="14"/>
      <c r="B134" s="14"/>
      <c r="C134" s="14"/>
      <c r="D134" s="14"/>
    </row>
    <row r="135" spans="1:4" ht="23.25">
      <c r="A135" s="117" t="s">
        <v>2</v>
      </c>
      <c r="B135" s="65"/>
      <c r="C135" s="65"/>
      <c r="D135" s="65"/>
    </row>
    <row r="136" spans="1:4" ht="22.5">
      <c r="A136" s="1" t="s">
        <v>69</v>
      </c>
      <c r="B136" s="1" t="s">
        <v>9</v>
      </c>
      <c r="C136" s="1" t="s">
        <v>9</v>
      </c>
      <c r="D136" s="1" t="s">
        <v>9</v>
      </c>
    </row>
    <row r="137" spans="1:4">
      <c r="A137" s="218" t="s">
        <v>209</v>
      </c>
      <c r="B137" s="4"/>
      <c r="C137" s="7">
        <v>4.7699999999999996</v>
      </c>
      <c r="D137" s="7">
        <v>4.7699999999999996</v>
      </c>
    </row>
    <row r="138" spans="1:4">
      <c r="A138" s="6" t="s">
        <v>20</v>
      </c>
      <c r="B138" s="224">
        <v>23.21</v>
      </c>
      <c r="C138" s="224">
        <v>31.88</v>
      </c>
      <c r="D138" s="224">
        <v>31.88</v>
      </c>
    </row>
    <row r="139" spans="1:4">
      <c r="A139" s="6" t="s">
        <v>13</v>
      </c>
      <c r="B139" s="225">
        <v>52.3</v>
      </c>
      <c r="C139" s="225">
        <v>35.6</v>
      </c>
      <c r="D139" s="225">
        <v>35.6</v>
      </c>
    </row>
    <row r="140" spans="1:4">
      <c r="A140" s="6" t="s">
        <v>21</v>
      </c>
      <c r="B140" s="7">
        <v>19.37</v>
      </c>
      <c r="C140" s="7">
        <v>18.66</v>
      </c>
      <c r="D140" s="7">
        <v>18.66</v>
      </c>
    </row>
    <row r="141" spans="1:4">
      <c r="A141" s="6" t="s">
        <v>22</v>
      </c>
      <c r="B141" s="7">
        <v>0.93</v>
      </c>
      <c r="C141" s="7">
        <v>0.92</v>
      </c>
      <c r="D141" s="7">
        <v>0.92</v>
      </c>
    </row>
    <row r="142" spans="1:4">
      <c r="A142" s="6" t="s">
        <v>23</v>
      </c>
      <c r="B142" s="7">
        <v>0.26</v>
      </c>
      <c r="C142" s="7">
        <v>0.28999999999999998</v>
      </c>
      <c r="D142" s="7">
        <v>0.28999999999999998</v>
      </c>
    </row>
    <row r="143" spans="1:4">
      <c r="A143" s="6" t="s">
        <v>24</v>
      </c>
      <c r="B143" s="224">
        <v>3.64</v>
      </c>
      <c r="C143" s="224">
        <v>6.88</v>
      </c>
      <c r="D143" s="224">
        <v>6.88</v>
      </c>
    </row>
    <row r="144" spans="1:4">
      <c r="A144" s="6" t="s">
        <v>7</v>
      </c>
      <c r="B144" s="7">
        <v>0.26</v>
      </c>
      <c r="C144" s="7">
        <v>0.59</v>
      </c>
      <c r="D144" s="7">
        <v>0.59</v>
      </c>
    </row>
    <row r="145" spans="1:4">
      <c r="A145" s="6" t="s">
        <v>8</v>
      </c>
      <c r="B145" s="7">
        <v>0.03</v>
      </c>
      <c r="C145" s="7">
        <v>0.41</v>
      </c>
      <c r="D145" s="7">
        <v>0.41</v>
      </c>
    </row>
    <row r="146" spans="1:4">
      <c r="A146" s="52" t="s">
        <v>3</v>
      </c>
      <c r="B146" s="227">
        <f>SUM(B138:B145)</f>
        <v>100.00000000000001</v>
      </c>
      <c r="C146" s="227">
        <f>SUM(C137:C145)</f>
        <v>100</v>
      </c>
      <c r="D146" s="227">
        <f>SUM(D137:D145)</f>
        <v>100</v>
      </c>
    </row>
  </sheetData>
  <mergeCells count="3">
    <mergeCell ref="A2:B3"/>
    <mergeCell ref="A117:D117"/>
    <mergeCell ref="A60:B61"/>
  </mergeCells>
  <phoneticPr fontId="13" type="noConversion"/>
  <pageMargins left="0.75" right="0.43" top="0.71" bottom="0.5" header="0.5" footer="0.5"/>
  <pageSetup paperSize="9" scale="3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F54"/>
  <sheetViews>
    <sheetView topLeftCell="C1" workbookViewId="0"/>
  </sheetViews>
  <sheetFormatPr defaultRowHeight="12.75"/>
  <cols>
    <col min="2" max="2" width="9.28515625" bestFit="1" customWidth="1"/>
    <col min="3" max="3" width="11.42578125" bestFit="1" customWidth="1"/>
    <col min="4" max="4" width="11.140625" bestFit="1" customWidth="1"/>
    <col min="5" max="5" width="10.85546875" bestFit="1" customWidth="1"/>
    <col min="6" max="6" width="10.5703125" bestFit="1" customWidth="1"/>
    <col min="7" max="7" width="11.140625" bestFit="1" customWidth="1"/>
    <col min="8" max="8" width="11" bestFit="1" customWidth="1"/>
    <col min="9" max="9" width="11.140625" bestFit="1" customWidth="1"/>
    <col min="10" max="10" width="12" customWidth="1"/>
    <col min="11" max="11" width="11.42578125" customWidth="1"/>
    <col min="12" max="13" width="11.140625" bestFit="1" customWidth="1"/>
    <col min="14" max="14" width="10.85546875" bestFit="1" customWidth="1"/>
    <col min="15" max="15" width="11.140625" bestFit="1" customWidth="1"/>
    <col min="16" max="18" width="11.5703125" bestFit="1" customWidth="1"/>
    <col min="19" max="19" width="11.42578125" bestFit="1" customWidth="1"/>
    <col min="37" max="38" width="11.5703125" bestFit="1" customWidth="1"/>
    <col min="39" max="39" width="11.42578125" bestFit="1" customWidth="1"/>
    <col min="40" max="40" width="11.5703125" bestFit="1" customWidth="1"/>
    <col min="41" max="41" width="11.42578125" bestFit="1" customWidth="1"/>
    <col min="42" max="42" width="11.5703125" bestFit="1" customWidth="1"/>
    <col min="43" max="43" width="11.140625" bestFit="1" customWidth="1"/>
    <col min="44" max="46" width="11.5703125" bestFit="1" customWidth="1"/>
  </cols>
  <sheetData>
    <row r="2" spans="1:58" ht="15">
      <c r="A2" s="407" t="s">
        <v>177</v>
      </c>
      <c r="B2" s="407"/>
      <c r="C2" s="159"/>
      <c r="D2" s="115"/>
      <c r="E2" s="115"/>
      <c r="F2" s="115"/>
      <c r="G2" s="115"/>
    </row>
    <row r="3" spans="1:58" ht="15">
      <c r="A3" s="407"/>
      <c r="B3" s="407"/>
      <c r="C3" s="159"/>
    </row>
    <row r="5" spans="1:58" ht="23.25">
      <c r="A5" s="116" t="s">
        <v>0</v>
      </c>
      <c r="B5" s="96"/>
      <c r="C5" s="96"/>
      <c r="D5" s="98"/>
      <c r="E5" s="158"/>
      <c r="F5" s="158"/>
      <c r="G5" s="158"/>
    </row>
    <row r="6" spans="1:58">
      <c r="A6" s="35" t="s">
        <v>149</v>
      </c>
    </row>
    <row r="7" spans="1:58" ht="22.5">
      <c r="A7" s="1" t="s">
        <v>69</v>
      </c>
      <c r="B7" s="1" t="s">
        <v>9</v>
      </c>
      <c r="C7" s="2">
        <v>40539</v>
      </c>
      <c r="D7" s="2">
        <v>40546</v>
      </c>
      <c r="E7" s="2">
        <v>40553</v>
      </c>
      <c r="F7" s="2">
        <v>40560</v>
      </c>
      <c r="G7" s="2">
        <v>40567</v>
      </c>
      <c r="H7" s="2">
        <v>40568</v>
      </c>
      <c r="I7" s="2">
        <v>40569</v>
      </c>
      <c r="J7" s="2">
        <v>40570</v>
      </c>
      <c r="K7" s="2">
        <v>40571</v>
      </c>
      <c r="L7" s="2">
        <v>40572</v>
      </c>
      <c r="M7" s="2">
        <v>40573</v>
      </c>
      <c r="N7" s="2">
        <v>40574</v>
      </c>
      <c r="O7" s="2">
        <v>40575</v>
      </c>
      <c r="P7" s="2">
        <v>40576</v>
      </c>
      <c r="Q7" s="2">
        <v>40577</v>
      </c>
      <c r="R7" s="2">
        <v>40578</v>
      </c>
      <c r="S7" s="2">
        <v>40579</v>
      </c>
      <c r="T7" s="2">
        <v>40580</v>
      </c>
      <c r="U7" s="2">
        <v>40581</v>
      </c>
      <c r="V7" s="2">
        <v>40582</v>
      </c>
      <c r="W7" s="2">
        <v>40583</v>
      </c>
      <c r="X7" s="2">
        <v>40584</v>
      </c>
      <c r="Y7" s="2">
        <v>40585</v>
      </c>
      <c r="Z7" s="2">
        <v>40586</v>
      </c>
      <c r="AA7" s="2">
        <v>40587</v>
      </c>
      <c r="AB7" s="2">
        <v>40588</v>
      </c>
      <c r="AC7" s="2">
        <v>40589</v>
      </c>
      <c r="AD7" s="2">
        <v>40590</v>
      </c>
      <c r="AE7" s="2">
        <v>40591</v>
      </c>
      <c r="AF7" s="2">
        <v>40592</v>
      </c>
      <c r="AG7" s="2">
        <v>40593</v>
      </c>
      <c r="AH7" s="2">
        <v>40594</v>
      </c>
      <c r="AI7" s="2">
        <v>40595</v>
      </c>
      <c r="AJ7" s="2">
        <v>40596</v>
      </c>
      <c r="AK7" s="2">
        <v>40597</v>
      </c>
      <c r="AL7" s="2">
        <v>40598</v>
      </c>
      <c r="AM7" s="2">
        <v>40599</v>
      </c>
      <c r="AN7" s="2">
        <v>40600</v>
      </c>
      <c r="AO7" s="2">
        <v>40601</v>
      </c>
      <c r="AP7" s="2">
        <v>40602</v>
      </c>
      <c r="AQ7" s="2">
        <v>40603</v>
      </c>
      <c r="AR7" s="2">
        <v>40604</v>
      </c>
      <c r="AS7" s="2">
        <v>40605</v>
      </c>
      <c r="AT7" s="2">
        <v>40606</v>
      </c>
      <c r="AU7" s="2">
        <v>40607</v>
      </c>
      <c r="AV7" s="2">
        <v>40608</v>
      </c>
      <c r="AW7" s="2">
        <v>40609</v>
      </c>
      <c r="AX7" s="2">
        <v>40610</v>
      </c>
      <c r="AY7" s="2">
        <v>40611</v>
      </c>
      <c r="AZ7" s="2">
        <v>40612</v>
      </c>
      <c r="BA7" s="2">
        <v>40613</v>
      </c>
      <c r="BB7" s="2">
        <v>40614</v>
      </c>
      <c r="BC7" s="2">
        <v>40615</v>
      </c>
    </row>
    <row r="8" spans="1:58">
      <c r="A8" s="4"/>
      <c r="B8" s="4"/>
      <c r="C8" s="3" t="s">
        <v>123</v>
      </c>
      <c r="D8" s="3" t="s">
        <v>25</v>
      </c>
      <c r="E8" s="3" t="s">
        <v>26</v>
      </c>
      <c r="F8" s="3" t="s">
        <v>27</v>
      </c>
      <c r="G8" s="3" t="s">
        <v>28</v>
      </c>
      <c r="H8" s="3" t="s">
        <v>29</v>
      </c>
      <c r="I8" s="3" t="s">
        <v>30</v>
      </c>
      <c r="J8" s="3" t="s">
        <v>31</v>
      </c>
      <c r="K8" s="3" t="s">
        <v>32</v>
      </c>
      <c r="L8" s="3" t="s">
        <v>33</v>
      </c>
      <c r="M8" s="3" t="s">
        <v>34</v>
      </c>
      <c r="N8" s="3" t="s">
        <v>35</v>
      </c>
      <c r="O8" s="3" t="s">
        <v>36</v>
      </c>
      <c r="P8" s="3" t="s">
        <v>37</v>
      </c>
      <c r="Q8" s="3" t="s">
        <v>38</v>
      </c>
      <c r="R8" s="3" t="s">
        <v>39</v>
      </c>
      <c r="S8" s="3" t="s">
        <v>40</v>
      </c>
      <c r="T8" s="3" t="s">
        <v>41</v>
      </c>
      <c r="U8" s="3" t="s">
        <v>42</v>
      </c>
      <c r="V8" s="3" t="s">
        <v>43</v>
      </c>
      <c r="W8" s="3" t="s">
        <v>44</v>
      </c>
      <c r="X8" s="3" t="s">
        <v>45</v>
      </c>
      <c r="Y8" s="3" t="s">
        <v>46</v>
      </c>
      <c r="Z8" s="3" t="s">
        <v>47</v>
      </c>
      <c r="AA8" s="3" t="s">
        <v>48</v>
      </c>
      <c r="AB8" s="3" t="s">
        <v>49</v>
      </c>
      <c r="AC8" s="3" t="s">
        <v>50</v>
      </c>
      <c r="AD8" s="3" t="s">
        <v>51</v>
      </c>
      <c r="AE8" s="3" t="s">
        <v>52</v>
      </c>
      <c r="AF8" s="3" t="s">
        <v>53</v>
      </c>
      <c r="AG8" s="3" t="s">
        <v>54</v>
      </c>
      <c r="AH8" s="3" t="s">
        <v>55</v>
      </c>
      <c r="AI8" s="3" t="s">
        <v>56</v>
      </c>
      <c r="AJ8" s="3" t="s">
        <v>57</v>
      </c>
      <c r="AK8" s="3" t="s">
        <v>58</v>
      </c>
      <c r="AL8" s="3" t="s">
        <v>59</v>
      </c>
      <c r="AM8" s="3" t="s">
        <v>60</v>
      </c>
      <c r="AN8" s="3" t="s">
        <v>61</v>
      </c>
      <c r="AO8" s="3" t="s">
        <v>62</v>
      </c>
      <c r="AP8" s="3" t="s">
        <v>110</v>
      </c>
      <c r="AQ8" s="3" t="s">
        <v>111</v>
      </c>
      <c r="AR8" s="3" t="s">
        <v>112</v>
      </c>
      <c r="AS8" s="3" t="s">
        <v>113</v>
      </c>
      <c r="AT8" s="3" t="s">
        <v>114</v>
      </c>
      <c r="AU8" s="3" t="s">
        <v>115</v>
      </c>
      <c r="AV8" s="3" t="s">
        <v>116</v>
      </c>
      <c r="AW8" s="3" t="s">
        <v>117</v>
      </c>
      <c r="AX8" s="3" t="s">
        <v>118</v>
      </c>
      <c r="AY8" s="3" t="s">
        <v>119</v>
      </c>
      <c r="AZ8" s="3" t="s">
        <v>120</v>
      </c>
      <c r="BA8" s="3" t="s">
        <v>121</v>
      </c>
      <c r="BB8" s="3" t="s">
        <v>122</v>
      </c>
      <c r="BC8" s="3" t="s">
        <v>123</v>
      </c>
    </row>
    <row r="9" spans="1:58">
      <c r="A9" s="6" t="s">
        <v>10</v>
      </c>
      <c r="B9" s="7">
        <v>0.53</v>
      </c>
      <c r="C9" s="8">
        <v>431.28</v>
      </c>
      <c r="D9" s="8">
        <v>434.97</v>
      </c>
      <c r="E9" s="8">
        <v>433.55</v>
      </c>
      <c r="F9" s="8">
        <v>428.31</v>
      </c>
      <c r="G9" s="8">
        <v>425.47</v>
      </c>
      <c r="H9" s="8">
        <v>425.47</v>
      </c>
      <c r="I9" s="8">
        <v>425.23</v>
      </c>
      <c r="J9" s="8">
        <v>429.82</v>
      </c>
      <c r="K9" s="8">
        <v>433.65</v>
      </c>
      <c r="L9" s="8">
        <v>446.54</v>
      </c>
      <c r="M9" s="8">
        <v>446.54</v>
      </c>
      <c r="N9" s="8">
        <v>470.03</v>
      </c>
      <c r="O9" s="8">
        <v>479.56</v>
      </c>
      <c r="P9" s="8">
        <v>490.91</v>
      </c>
      <c r="Q9" s="8">
        <v>519.46</v>
      </c>
      <c r="R9" s="8">
        <v>519.91</v>
      </c>
      <c r="S9" s="8">
        <v>541.17999999999995</v>
      </c>
      <c r="T9" s="8">
        <v>540.67999999999995</v>
      </c>
      <c r="U9" s="8">
        <v>540.67999999999995</v>
      </c>
      <c r="V9" s="8">
        <v>537.27</v>
      </c>
      <c r="W9" s="8">
        <v>532.19000000000005</v>
      </c>
      <c r="X9" s="8">
        <v>519.45000000000005</v>
      </c>
      <c r="Y9" s="8">
        <v>512.03</v>
      </c>
      <c r="Z9" s="8">
        <v>510.33</v>
      </c>
      <c r="AA9" s="8">
        <v>489.48</v>
      </c>
      <c r="AB9" s="8">
        <v>472.88</v>
      </c>
      <c r="AC9" s="8">
        <v>450.86</v>
      </c>
      <c r="AD9" s="8">
        <v>450.86</v>
      </c>
      <c r="AE9" s="8">
        <v>436.68</v>
      </c>
      <c r="AF9" s="8">
        <v>436.28</v>
      </c>
      <c r="AG9" s="8">
        <v>442.49</v>
      </c>
      <c r="AH9" s="8">
        <v>442.49</v>
      </c>
      <c r="AI9" s="8">
        <v>443.13</v>
      </c>
      <c r="AJ9" s="8">
        <v>437.01</v>
      </c>
      <c r="AK9" s="8">
        <v>449.07</v>
      </c>
      <c r="AL9" s="8">
        <v>450.49</v>
      </c>
      <c r="AM9" s="8">
        <v>457.23</v>
      </c>
      <c r="AN9" s="8">
        <v>463.89</v>
      </c>
      <c r="AO9" s="8">
        <v>474.4</v>
      </c>
      <c r="AP9" s="8">
        <v>491.2</v>
      </c>
      <c r="AQ9" s="8">
        <v>486.39</v>
      </c>
      <c r="AR9" s="8">
        <v>491.1</v>
      </c>
      <c r="AS9" s="8">
        <v>490.91</v>
      </c>
      <c r="AT9" s="8">
        <v>507.71</v>
      </c>
      <c r="AU9" s="8">
        <v>511.6</v>
      </c>
      <c r="AV9" s="8">
        <v>511.6</v>
      </c>
      <c r="AW9" s="8">
        <v>505.62</v>
      </c>
      <c r="AX9" s="8">
        <v>500.04</v>
      </c>
      <c r="AY9" s="8">
        <v>502.38</v>
      </c>
      <c r="AZ9" s="8">
        <v>466.81</v>
      </c>
      <c r="BA9" s="8">
        <v>437.48</v>
      </c>
      <c r="BB9" s="8">
        <v>437.48</v>
      </c>
      <c r="BC9" s="8">
        <v>440.14</v>
      </c>
      <c r="BE9" s="40">
        <f>AVERAGE(D9:BC9)</f>
        <v>473.47942307692307</v>
      </c>
      <c r="BF9" s="40">
        <f>+BE9-Years!L9</f>
        <v>-0.96028525641025908</v>
      </c>
    </row>
    <row r="10" spans="1:58">
      <c r="A10" s="6" t="s">
        <v>11</v>
      </c>
      <c r="B10" s="7">
        <v>6.68</v>
      </c>
      <c r="C10" s="8">
        <v>435.81</v>
      </c>
      <c r="D10" s="8">
        <v>434.52</v>
      </c>
      <c r="E10" s="8">
        <v>436.56</v>
      </c>
      <c r="F10" s="8">
        <v>431.46</v>
      </c>
      <c r="G10" s="8">
        <v>423.3</v>
      </c>
      <c r="H10" s="8">
        <v>429.42</v>
      </c>
      <c r="I10" s="8">
        <v>447.78</v>
      </c>
      <c r="J10" s="8">
        <v>444.72</v>
      </c>
      <c r="K10" s="8">
        <v>445.74</v>
      </c>
      <c r="L10" s="8">
        <v>457.98</v>
      </c>
      <c r="M10" s="8">
        <v>449.82</v>
      </c>
      <c r="N10" s="8">
        <v>450.84</v>
      </c>
      <c r="O10" s="8">
        <v>465.12</v>
      </c>
      <c r="P10" s="8">
        <v>481.44</v>
      </c>
      <c r="Q10" s="8">
        <v>492.66</v>
      </c>
      <c r="R10" s="8">
        <v>525.29999999999995</v>
      </c>
      <c r="S10" s="8">
        <v>525.29999999999995</v>
      </c>
      <c r="T10" s="8">
        <v>519.17999999999995</v>
      </c>
      <c r="U10" s="8">
        <v>520.20000000000005</v>
      </c>
      <c r="V10" s="8">
        <v>517.14</v>
      </c>
      <c r="W10" s="8">
        <v>525.29999999999995</v>
      </c>
      <c r="X10" s="8">
        <v>516.12</v>
      </c>
      <c r="Y10" s="8">
        <v>519.17999999999995</v>
      </c>
      <c r="Z10" s="8">
        <v>514.08000000000004</v>
      </c>
      <c r="AA10" s="8">
        <v>487.56</v>
      </c>
      <c r="AB10" s="8">
        <v>489.6</v>
      </c>
      <c r="AC10" s="8">
        <v>472.26</v>
      </c>
      <c r="AD10" s="8">
        <v>462.06</v>
      </c>
      <c r="AE10" s="8">
        <v>446.76</v>
      </c>
      <c r="AF10" s="8">
        <v>421.26</v>
      </c>
      <c r="AG10" s="8">
        <v>446.76</v>
      </c>
      <c r="AH10" s="8">
        <v>451.86</v>
      </c>
      <c r="AI10" s="8">
        <v>451.86</v>
      </c>
      <c r="AJ10" s="8">
        <v>457.98</v>
      </c>
      <c r="AK10" s="8">
        <v>464.1</v>
      </c>
      <c r="AL10" s="8">
        <v>466.14</v>
      </c>
      <c r="AM10" s="8">
        <v>469.2</v>
      </c>
      <c r="AN10" s="8">
        <v>466.14</v>
      </c>
      <c r="AO10" s="8">
        <v>474.3</v>
      </c>
      <c r="AP10" s="8">
        <v>468.18</v>
      </c>
      <c r="AQ10" s="8">
        <v>478.38</v>
      </c>
      <c r="AR10" s="8">
        <v>464.1</v>
      </c>
      <c r="AS10" s="8">
        <v>466.14</v>
      </c>
      <c r="AT10" s="8">
        <v>478.38</v>
      </c>
      <c r="AU10" s="8">
        <v>485.52</v>
      </c>
      <c r="AV10" s="8">
        <v>488.58</v>
      </c>
      <c r="AW10" s="8">
        <v>487.56</v>
      </c>
      <c r="AX10" s="8">
        <v>470.22</v>
      </c>
      <c r="AY10" s="8">
        <v>467.16</v>
      </c>
      <c r="AZ10" s="8">
        <v>484.5</v>
      </c>
      <c r="BA10" s="8">
        <v>475.32</v>
      </c>
      <c r="BB10" s="8">
        <v>480.42</v>
      </c>
      <c r="BC10" s="8">
        <v>491.64</v>
      </c>
      <c r="BE10" s="40">
        <f t="shared" ref="BE10:BE39" si="0">AVERAGE(D10:BC10)</f>
        <v>472.8288461538462</v>
      </c>
      <c r="BF10" s="40">
        <f>+BE10-Years!L10</f>
        <v>-6.1194121794871421</v>
      </c>
    </row>
    <row r="11" spans="1:58">
      <c r="A11" s="6" t="s">
        <v>208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>
        <v>228.48</v>
      </c>
      <c r="BE11" s="40"/>
      <c r="BF11" s="40"/>
    </row>
    <row r="12" spans="1:58">
      <c r="A12" s="6" t="s">
        <v>12</v>
      </c>
      <c r="B12" s="7">
        <v>8.43</v>
      </c>
      <c r="C12" s="8">
        <v>442.57</v>
      </c>
      <c r="D12" s="8">
        <v>447.06</v>
      </c>
      <c r="E12" s="8">
        <v>440.41</v>
      </c>
      <c r="F12" s="8">
        <v>440.17</v>
      </c>
      <c r="G12" s="8">
        <v>446.24</v>
      </c>
      <c r="H12" s="8">
        <v>435.55</v>
      </c>
      <c r="I12" s="8">
        <v>442.58</v>
      </c>
      <c r="J12" s="8">
        <v>446.36</v>
      </c>
      <c r="K12" s="8">
        <v>458.59</v>
      </c>
      <c r="L12" s="8">
        <v>460.25</v>
      </c>
      <c r="M12" s="8">
        <v>481.81</v>
      </c>
      <c r="N12" s="8">
        <v>499.92</v>
      </c>
      <c r="O12" s="8">
        <v>508.05</v>
      </c>
      <c r="P12" s="8">
        <v>524.63</v>
      </c>
      <c r="Q12" s="8">
        <v>547.09</v>
      </c>
      <c r="R12" s="8">
        <v>564.20000000000005</v>
      </c>
      <c r="S12" s="8">
        <v>582.74</v>
      </c>
      <c r="T12" s="8">
        <v>576.1</v>
      </c>
      <c r="U12" s="8">
        <v>593.09</v>
      </c>
      <c r="V12" s="8">
        <v>585.92999999999995</v>
      </c>
      <c r="W12" s="8">
        <v>570.84</v>
      </c>
      <c r="X12" s="8">
        <v>537.70000000000005</v>
      </c>
      <c r="Y12" s="8">
        <v>519.01</v>
      </c>
      <c r="Z12" s="8">
        <v>494.07</v>
      </c>
      <c r="AA12" s="8">
        <v>478.6</v>
      </c>
      <c r="AB12" s="8">
        <v>451.68</v>
      </c>
      <c r="AC12" s="8">
        <v>425.34</v>
      </c>
      <c r="AD12" s="8">
        <v>435.43</v>
      </c>
      <c r="AE12" s="8">
        <v>445.54</v>
      </c>
      <c r="AF12" s="8">
        <v>447.03</v>
      </c>
      <c r="AG12" s="8">
        <v>440.21</v>
      </c>
      <c r="AH12" s="8">
        <v>439.95</v>
      </c>
      <c r="AI12" s="8">
        <v>437.55</v>
      </c>
      <c r="AJ12" s="8">
        <v>428.19</v>
      </c>
      <c r="AK12" s="8">
        <v>428.17</v>
      </c>
      <c r="AL12" s="8">
        <v>433.11</v>
      </c>
      <c r="AM12" s="8">
        <v>420.94</v>
      </c>
      <c r="AN12" s="8">
        <v>417.94</v>
      </c>
      <c r="AO12" s="8">
        <v>411.07</v>
      </c>
      <c r="AP12" s="8">
        <v>409.62</v>
      </c>
      <c r="AQ12" s="8">
        <v>411.06</v>
      </c>
      <c r="AR12" s="8">
        <v>414.53</v>
      </c>
      <c r="AS12" s="8">
        <v>430.14</v>
      </c>
      <c r="AT12" s="8">
        <v>435.25</v>
      </c>
      <c r="AU12" s="8">
        <v>439.51</v>
      </c>
      <c r="AV12" s="8">
        <v>440.07</v>
      </c>
      <c r="AW12" s="8">
        <v>439.54</v>
      </c>
      <c r="AX12" s="8">
        <v>448.31</v>
      </c>
      <c r="AY12" s="8">
        <v>456.03</v>
      </c>
      <c r="AZ12" s="8">
        <v>458.32</v>
      </c>
      <c r="BA12" s="8">
        <v>463.95</v>
      </c>
      <c r="BB12" s="8">
        <v>470.61</v>
      </c>
      <c r="BC12" s="8">
        <v>476.54</v>
      </c>
      <c r="BE12" s="40">
        <f t="shared" si="0"/>
        <v>468.01192307692304</v>
      </c>
      <c r="BF12" s="40">
        <f>+BE12-Years!L12</f>
        <v>-3.0167852564102873</v>
      </c>
    </row>
    <row r="13" spans="1:58">
      <c r="A13" s="6" t="s">
        <v>13</v>
      </c>
      <c r="B13" s="7">
        <v>4.6500000000000004</v>
      </c>
      <c r="C13" s="8">
        <v>494.24</v>
      </c>
      <c r="D13" s="8">
        <v>493.86</v>
      </c>
      <c r="E13" s="8">
        <v>478.46</v>
      </c>
      <c r="F13" s="8">
        <v>470.09</v>
      </c>
      <c r="G13" s="8">
        <v>461.03</v>
      </c>
      <c r="H13" s="8">
        <v>472.15</v>
      </c>
      <c r="I13" s="8">
        <v>473.9</v>
      </c>
      <c r="J13" s="8">
        <v>480.25</v>
      </c>
      <c r="K13" s="8">
        <v>481.62</v>
      </c>
      <c r="L13" s="8">
        <v>482.73</v>
      </c>
      <c r="M13" s="8">
        <v>482.15</v>
      </c>
      <c r="N13" s="8">
        <v>481.17</v>
      </c>
      <c r="O13" s="8">
        <v>477.63</v>
      </c>
      <c r="P13" s="8">
        <v>475.94</v>
      </c>
      <c r="Q13" s="8">
        <v>475.55</v>
      </c>
      <c r="R13" s="8">
        <v>475.55</v>
      </c>
      <c r="S13" s="8">
        <v>482.75</v>
      </c>
      <c r="T13" s="8">
        <v>472.08</v>
      </c>
      <c r="U13" s="8">
        <v>470.92</v>
      </c>
      <c r="V13" s="8">
        <v>471.11</v>
      </c>
      <c r="W13" s="8">
        <v>471.68</v>
      </c>
      <c r="X13" s="8">
        <v>472.26</v>
      </c>
      <c r="Y13" s="8">
        <v>473.22</v>
      </c>
      <c r="Z13" s="8">
        <v>477.67</v>
      </c>
      <c r="AA13" s="8">
        <v>478.44</v>
      </c>
      <c r="AB13" s="8">
        <v>479.02</v>
      </c>
      <c r="AC13" s="8">
        <v>490.64</v>
      </c>
      <c r="AD13" s="8">
        <v>495.62</v>
      </c>
      <c r="AE13" s="8">
        <v>498.18</v>
      </c>
      <c r="AF13" s="8">
        <v>499.93</v>
      </c>
      <c r="AG13" s="8">
        <v>505.7</v>
      </c>
      <c r="AH13" s="8">
        <v>511.28</v>
      </c>
      <c r="AI13" s="8">
        <v>519.89</v>
      </c>
      <c r="AJ13" s="8">
        <v>518.49</v>
      </c>
      <c r="AK13" s="8">
        <v>531.72</v>
      </c>
      <c r="AL13" s="8">
        <v>549.16</v>
      </c>
      <c r="AM13" s="8">
        <v>549.67999999999995</v>
      </c>
      <c r="AN13" s="8">
        <v>543.38</v>
      </c>
      <c r="AO13" s="8">
        <v>542.96</v>
      </c>
      <c r="AP13" s="8">
        <v>548.37</v>
      </c>
      <c r="AQ13" s="8">
        <v>551.98</v>
      </c>
      <c r="AR13" s="8">
        <v>552.58000000000004</v>
      </c>
      <c r="AS13" s="8">
        <v>563.25</v>
      </c>
      <c r="AT13" s="8">
        <v>568.36</v>
      </c>
      <c r="AU13" s="8">
        <v>578.9</v>
      </c>
      <c r="AV13" s="8">
        <v>588.03</v>
      </c>
      <c r="AW13" s="8">
        <v>591.52</v>
      </c>
      <c r="AX13" s="8">
        <v>589.66</v>
      </c>
      <c r="AY13" s="8">
        <v>593.41999999999996</v>
      </c>
      <c r="AZ13" s="8">
        <v>593.41999999999996</v>
      </c>
      <c r="BA13" s="8">
        <v>595.94000000000005</v>
      </c>
      <c r="BB13" s="8">
        <v>602.01</v>
      </c>
      <c r="BC13" s="8">
        <v>602.01</v>
      </c>
      <c r="BE13" s="40">
        <f t="shared" si="0"/>
        <v>515.14057692307688</v>
      </c>
      <c r="BF13" s="40">
        <f>+BE13-Years!L13</f>
        <v>-2.6012814102564334</v>
      </c>
    </row>
    <row r="14" spans="1:58">
      <c r="A14" s="6" t="s">
        <v>14</v>
      </c>
      <c r="B14" s="7">
        <v>17.91</v>
      </c>
      <c r="C14" s="8">
        <v>612</v>
      </c>
      <c r="D14" s="8">
        <v>608</v>
      </c>
      <c r="E14" s="8">
        <v>600</v>
      </c>
      <c r="F14" s="8">
        <v>592</v>
      </c>
      <c r="G14" s="8">
        <v>588</v>
      </c>
      <c r="H14" s="8">
        <v>584</v>
      </c>
      <c r="I14" s="8">
        <v>580</v>
      </c>
      <c r="J14" s="8">
        <v>581</v>
      </c>
      <c r="K14" s="8">
        <v>581</v>
      </c>
      <c r="L14" s="8">
        <v>583</v>
      </c>
      <c r="M14" s="8">
        <v>590</v>
      </c>
      <c r="N14" s="8">
        <v>597</v>
      </c>
      <c r="O14" s="8">
        <v>605</v>
      </c>
      <c r="P14" s="8">
        <v>608</v>
      </c>
      <c r="Q14" s="8">
        <v>614</v>
      </c>
      <c r="R14" s="8">
        <v>626</v>
      </c>
      <c r="S14" s="8">
        <v>629</v>
      </c>
      <c r="T14" s="8">
        <v>633</v>
      </c>
      <c r="U14" s="8">
        <v>633</v>
      </c>
      <c r="V14" s="8">
        <v>631</v>
      </c>
      <c r="W14" s="8">
        <v>624</v>
      </c>
      <c r="X14" s="8">
        <v>624</v>
      </c>
      <c r="Y14" s="8">
        <v>612</v>
      </c>
      <c r="Z14" s="8">
        <v>612</v>
      </c>
      <c r="AA14" s="8">
        <v>609</v>
      </c>
      <c r="AB14" s="8">
        <v>604</v>
      </c>
      <c r="AC14" s="8">
        <v>597</v>
      </c>
      <c r="AD14" s="8">
        <v>595</v>
      </c>
      <c r="AE14" s="8">
        <v>592</v>
      </c>
      <c r="AF14" s="8">
        <v>592</v>
      </c>
      <c r="AG14" s="8">
        <v>588</v>
      </c>
      <c r="AH14" s="8">
        <v>588</v>
      </c>
      <c r="AI14" s="8">
        <v>587</v>
      </c>
      <c r="AJ14" s="8">
        <v>586</v>
      </c>
      <c r="AK14" s="8">
        <v>591</v>
      </c>
      <c r="AL14" s="8">
        <v>596</v>
      </c>
      <c r="AM14" s="8">
        <v>600</v>
      </c>
      <c r="AN14" s="8">
        <v>600</v>
      </c>
      <c r="AO14" s="8">
        <v>611</v>
      </c>
      <c r="AP14" s="8">
        <v>613</v>
      </c>
      <c r="AQ14" s="8">
        <v>619</v>
      </c>
      <c r="AR14" s="8">
        <v>625</v>
      </c>
      <c r="AS14" s="8">
        <v>630</v>
      </c>
      <c r="AT14" s="8">
        <v>631</v>
      </c>
      <c r="AU14" s="8">
        <v>633</v>
      </c>
      <c r="AV14" s="8">
        <v>634</v>
      </c>
      <c r="AW14" s="8">
        <v>634</v>
      </c>
      <c r="AX14" s="8">
        <v>637</v>
      </c>
      <c r="AY14" s="8">
        <v>641</v>
      </c>
      <c r="AZ14" s="8">
        <v>641</v>
      </c>
      <c r="BA14" s="8">
        <v>645</v>
      </c>
      <c r="BB14" s="8">
        <v>649</v>
      </c>
      <c r="BC14" s="8">
        <v>649</v>
      </c>
      <c r="BE14" s="40">
        <f t="shared" si="0"/>
        <v>610.61538461538464</v>
      </c>
      <c r="BF14" s="40">
        <f>+BE14-Years!L14</f>
        <v>-3.2091487179486649</v>
      </c>
    </row>
    <row r="15" spans="1:58">
      <c r="A15" s="6" t="s">
        <v>15</v>
      </c>
      <c r="B15" s="7">
        <v>2.3199999999999998</v>
      </c>
      <c r="C15" s="8">
        <v>448.66</v>
      </c>
      <c r="D15" s="8">
        <v>454.32</v>
      </c>
      <c r="E15" s="8">
        <v>447.39</v>
      </c>
      <c r="F15" s="8">
        <v>447.13</v>
      </c>
      <c r="G15" s="8">
        <v>445.54</v>
      </c>
      <c r="H15" s="8">
        <v>447.21</v>
      </c>
      <c r="I15" s="8">
        <v>457.45</v>
      </c>
      <c r="J15" s="8">
        <v>455.43</v>
      </c>
      <c r="K15" s="8">
        <v>467.57</v>
      </c>
      <c r="L15" s="8">
        <v>476.09</v>
      </c>
      <c r="M15" s="8">
        <v>487.4</v>
      </c>
      <c r="N15" s="8">
        <v>505.08</v>
      </c>
      <c r="O15" s="8">
        <v>506.05</v>
      </c>
      <c r="P15" s="8">
        <v>498.4</v>
      </c>
      <c r="Q15" s="8">
        <v>526.04</v>
      </c>
      <c r="R15" s="8">
        <v>550.07000000000005</v>
      </c>
      <c r="S15" s="8">
        <v>550.32000000000005</v>
      </c>
      <c r="T15" s="8">
        <v>542.91</v>
      </c>
      <c r="U15" s="8">
        <v>556.11</v>
      </c>
      <c r="V15" s="8">
        <v>574.28</v>
      </c>
      <c r="W15" s="8">
        <v>547.35</v>
      </c>
      <c r="X15" s="8">
        <v>551.34</v>
      </c>
      <c r="Y15" s="8">
        <v>556.07000000000005</v>
      </c>
      <c r="Z15" s="8">
        <v>550.32000000000005</v>
      </c>
      <c r="AA15" s="8">
        <v>529.79999999999995</v>
      </c>
      <c r="AB15" s="8">
        <v>530</v>
      </c>
      <c r="AC15" s="8">
        <v>522.47</v>
      </c>
      <c r="AD15" s="8">
        <v>512.02</v>
      </c>
      <c r="AE15" s="8">
        <v>509.26</v>
      </c>
      <c r="AF15" s="8">
        <v>518.91</v>
      </c>
      <c r="AG15" s="8">
        <v>522.38</v>
      </c>
      <c r="AH15" s="8">
        <v>512.37</v>
      </c>
      <c r="AI15" s="8">
        <v>478.7</v>
      </c>
      <c r="AJ15" s="8">
        <v>492.78</v>
      </c>
      <c r="AK15" s="8">
        <v>496.11</v>
      </c>
      <c r="AL15" s="8">
        <v>502.11</v>
      </c>
      <c r="AM15" s="8">
        <v>509.3</v>
      </c>
      <c r="AN15" s="8">
        <v>512.84</v>
      </c>
      <c r="AO15" s="8">
        <v>515.27</v>
      </c>
      <c r="AP15" s="8">
        <v>510.55</v>
      </c>
      <c r="AQ15" s="8">
        <v>524.47</v>
      </c>
      <c r="AR15" s="8">
        <v>527.25</v>
      </c>
      <c r="AS15" s="8">
        <v>525.80999999999995</v>
      </c>
      <c r="AT15" s="8">
        <v>524.19000000000005</v>
      </c>
      <c r="AU15" s="8">
        <v>514.34</v>
      </c>
      <c r="AV15" s="8">
        <v>525.26</v>
      </c>
      <c r="AW15" s="8">
        <v>518.58000000000004</v>
      </c>
      <c r="AX15" s="8">
        <v>521.21</v>
      </c>
      <c r="AY15" s="8">
        <v>505.41</v>
      </c>
      <c r="AZ15" s="8">
        <v>503.53</v>
      </c>
      <c r="BA15" s="8">
        <v>495.63</v>
      </c>
      <c r="BB15" s="8">
        <v>508.85</v>
      </c>
      <c r="BC15" s="8">
        <v>495.21</v>
      </c>
      <c r="BE15" s="40">
        <f t="shared" si="0"/>
        <v>508.93230769230769</v>
      </c>
      <c r="BF15" s="40">
        <f>+BE15-Years!L15</f>
        <v>-2.6954756410256664</v>
      </c>
    </row>
    <row r="16" spans="1:58">
      <c r="A16" s="6" t="s">
        <v>16</v>
      </c>
      <c r="B16" s="7">
        <v>1.28</v>
      </c>
      <c r="C16" s="8">
        <v>510</v>
      </c>
      <c r="D16" s="8">
        <v>510</v>
      </c>
      <c r="E16" s="8">
        <v>519</v>
      </c>
      <c r="F16" s="8">
        <v>507</v>
      </c>
      <c r="G16" s="8">
        <v>507</v>
      </c>
      <c r="H16" s="8">
        <v>508</v>
      </c>
      <c r="I16" s="8">
        <v>503</v>
      </c>
      <c r="J16" s="8">
        <v>498</v>
      </c>
      <c r="K16" s="8">
        <v>504</v>
      </c>
      <c r="L16" s="8">
        <v>502</v>
      </c>
      <c r="M16" s="8">
        <v>511</v>
      </c>
      <c r="N16" s="8">
        <v>506</v>
      </c>
      <c r="O16" s="8">
        <v>522</v>
      </c>
      <c r="P16" s="8">
        <v>517</v>
      </c>
      <c r="Q16" s="8">
        <v>520</v>
      </c>
      <c r="R16" s="8">
        <v>507</v>
      </c>
      <c r="S16" s="8">
        <v>527</v>
      </c>
      <c r="T16" s="8">
        <v>509</v>
      </c>
      <c r="U16" s="8">
        <v>502</v>
      </c>
      <c r="V16" s="8">
        <v>509</v>
      </c>
      <c r="W16" s="8">
        <v>493</v>
      </c>
      <c r="X16" s="8">
        <v>502</v>
      </c>
      <c r="Y16" s="8">
        <v>505</v>
      </c>
      <c r="Z16" s="8">
        <v>505</v>
      </c>
      <c r="AA16" s="8">
        <v>517</v>
      </c>
      <c r="AB16" s="8">
        <v>506</v>
      </c>
      <c r="AC16" s="8">
        <v>503</v>
      </c>
      <c r="AD16" s="8">
        <v>507</v>
      </c>
      <c r="AE16" s="8">
        <v>477</v>
      </c>
      <c r="AF16" s="8">
        <v>483</v>
      </c>
      <c r="AG16" s="8">
        <v>509</v>
      </c>
      <c r="AH16" s="8">
        <v>494</v>
      </c>
      <c r="AI16" s="8">
        <v>495</v>
      </c>
      <c r="AJ16" s="8">
        <v>500</v>
      </c>
      <c r="AK16" s="8">
        <v>479</v>
      </c>
      <c r="AL16" s="8">
        <v>529</v>
      </c>
      <c r="AM16" s="8">
        <v>518</v>
      </c>
      <c r="AN16" s="8">
        <v>520</v>
      </c>
      <c r="AO16" s="8">
        <v>516</v>
      </c>
      <c r="AP16" s="8">
        <v>519</v>
      </c>
      <c r="AQ16" s="8">
        <v>527</v>
      </c>
      <c r="AR16" s="8">
        <v>525</v>
      </c>
      <c r="AS16" s="8">
        <v>527</v>
      </c>
      <c r="AT16" s="8">
        <v>487</v>
      </c>
      <c r="AU16" s="8">
        <v>518</v>
      </c>
      <c r="AV16" s="8">
        <v>525</v>
      </c>
      <c r="AW16" s="8">
        <v>534</v>
      </c>
      <c r="AX16" s="8">
        <v>527</v>
      </c>
      <c r="AY16" s="8">
        <v>524</v>
      </c>
      <c r="AZ16" s="8">
        <v>531</v>
      </c>
      <c r="BA16" s="8">
        <v>532</v>
      </c>
      <c r="BB16" s="8">
        <v>545</v>
      </c>
      <c r="BC16" s="8">
        <v>542</v>
      </c>
      <c r="BE16" s="40">
        <f t="shared" si="0"/>
        <v>511.71153846153845</v>
      </c>
      <c r="BF16" s="40">
        <f>+BE16-Years!L16</f>
        <v>-0.9031782051282562</v>
      </c>
    </row>
    <row r="17" spans="1:58">
      <c r="A17" s="6" t="s">
        <v>17</v>
      </c>
      <c r="B17" s="7">
        <v>0.17</v>
      </c>
      <c r="C17" s="8">
        <v>415.78880000000004</v>
      </c>
      <c r="D17" s="8">
        <v>422.26570000000004</v>
      </c>
      <c r="E17" s="8">
        <v>426.02350000000001</v>
      </c>
      <c r="F17" s="8">
        <v>425.79599999999999</v>
      </c>
      <c r="G17" s="8">
        <v>424.56540000000001</v>
      </c>
      <c r="H17" s="8">
        <v>350.44200000000001</v>
      </c>
      <c r="I17" s="8">
        <v>355.44330000000002</v>
      </c>
      <c r="J17" s="8">
        <v>363.685</v>
      </c>
      <c r="K17" s="8">
        <v>361.899</v>
      </c>
      <c r="L17" s="8">
        <v>363.07100000000003</v>
      </c>
      <c r="M17" s="8">
        <v>390.25460000000004</v>
      </c>
      <c r="N17" s="8">
        <v>405.66669999999999</v>
      </c>
      <c r="O17" s="8">
        <v>389.00300000000004</v>
      </c>
      <c r="P17" s="8">
        <v>415.35290000000003</v>
      </c>
      <c r="Q17" s="8">
        <v>413.05350000000004</v>
      </c>
      <c r="R17" s="8">
        <v>420.23690000000005</v>
      </c>
      <c r="S17" s="8">
        <v>424.77840000000003</v>
      </c>
      <c r="T17" s="8">
        <v>402.26680000000005</v>
      </c>
      <c r="U17" s="8">
        <v>402.0865</v>
      </c>
      <c r="V17" s="8">
        <v>413.80520000000001</v>
      </c>
      <c r="W17" s="8">
        <v>436.97810000000004</v>
      </c>
      <c r="X17" s="8">
        <v>391.02570000000003</v>
      </c>
      <c r="Y17" s="8">
        <v>405.8981</v>
      </c>
      <c r="Z17" s="8">
        <v>397.62540000000001</v>
      </c>
      <c r="AA17" s="8">
        <v>400.48680000000002</v>
      </c>
      <c r="AB17" s="8">
        <v>369.15460000000002</v>
      </c>
      <c r="AC17" s="8">
        <v>393.99040000000002</v>
      </c>
      <c r="AD17" s="8">
        <v>388.69050000000004</v>
      </c>
      <c r="AE17" s="8">
        <v>418.1739</v>
      </c>
      <c r="AF17" s="8">
        <v>391.64350000000002</v>
      </c>
      <c r="AG17" s="8">
        <v>376.95190000000002</v>
      </c>
      <c r="AH17" s="8">
        <v>374.94749999999999</v>
      </c>
      <c r="AI17" s="8">
        <v>367.11040000000003</v>
      </c>
      <c r="AJ17" s="8">
        <v>367.36720000000003</v>
      </c>
      <c r="AK17" s="8">
        <v>354.97190000000001</v>
      </c>
      <c r="AL17" s="8">
        <v>355.20570000000004</v>
      </c>
      <c r="AM17" s="8">
        <v>363.29360000000003</v>
      </c>
      <c r="AN17" s="8">
        <v>400.5813</v>
      </c>
      <c r="AO17" s="8">
        <v>377.0652</v>
      </c>
      <c r="AP17" s="8">
        <v>377.89120000000003</v>
      </c>
      <c r="AQ17" s="8">
        <v>353.44900000000001</v>
      </c>
      <c r="AR17" s="8">
        <v>333.46140000000003</v>
      </c>
      <c r="AS17" s="8">
        <v>360.04430000000002</v>
      </c>
      <c r="AT17" s="8">
        <v>324.4744</v>
      </c>
      <c r="AU17" s="8">
        <v>368.69800000000004</v>
      </c>
      <c r="AV17" s="8">
        <v>367.28829999999999</v>
      </c>
      <c r="AW17" s="8">
        <v>364.50450000000001</v>
      </c>
      <c r="AX17" s="8">
        <v>346.24979999999999</v>
      </c>
      <c r="AY17" s="8">
        <v>430.8109</v>
      </c>
      <c r="AZ17" s="8">
        <v>443.51160000000004</v>
      </c>
      <c r="BA17" s="8">
        <v>448.36620000000005</v>
      </c>
      <c r="BB17" s="8">
        <v>455.28540000000004</v>
      </c>
      <c r="BC17" s="8">
        <v>457.81310000000002</v>
      </c>
      <c r="BE17" s="40">
        <f t="shared" si="0"/>
        <v>391.01356153846166</v>
      </c>
      <c r="BF17" s="40">
        <f>+BE17-Years!L17</f>
        <v>0.16707820512834815</v>
      </c>
    </row>
    <row r="18" spans="1:58">
      <c r="A18" s="6" t="s">
        <v>4</v>
      </c>
      <c r="B18" s="7">
        <v>7.52</v>
      </c>
      <c r="C18" s="8">
        <v>175.1454</v>
      </c>
      <c r="D18" s="8">
        <v>175.90180000000001</v>
      </c>
      <c r="E18" s="8">
        <v>176.0487</v>
      </c>
      <c r="F18" s="8">
        <v>190.04400000000001</v>
      </c>
      <c r="G18" s="8">
        <v>185.31180000000001</v>
      </c>
      <c r="H18" s="8">
        <v>211.24350000000001</v>
      </c>
      <c r="I18" s="8">
        <v>211.2988</v>
      </c>
      <c r="J18" s="8">
        <v>235.37090000000001</v>
      </c>
      <c r="K18" s="8">
        <v>354.89640000000003</v>
      </c>
      <c r="L18" s="8">
        <v>237.69340000000003</v>
      </c>
      <c r="M18" s="8">
        <v>234.88490000000002</v>
      </c>
      <c r="N18" s="8">
        <v>233.31180000000001</v>
      </c>
      <c r="O18" s="8">
        <v>237.84100000000001</v>
      </c>
      <c r="P18" s="8">
        <v>241.62970000000001</v>
      </c>
      <c r="Q18" s="8">
        <v>242.83630000000002</v>
      </c>
      <c r="R18" s="8">
        <v>243.5359</v>
      </c>
      <c r="S18" s="8">
        <v>244.56710000000001</v>
      </c>
      <c r="T18" s="8">
        <v>247.57760000000002</v>
      </c>
      <c r="U18" s="8">
        <v>243.58330000000001</v>
      </c>
      <c r="V18" s="8">
        <v>245.95840000000001</v>
      </c>
      <c r="W18" s="8">
        <v>249.67960000000002</v>
      </c>
      <c r="X18" s="8">
        <v>247.89440000000002</v>
      </c>
      <c r="Y18" s="8">
        <v>242.10310000000001</v>
      </c>
      <c r="Z18" s="8">
        <v>240.77160000000001</v>
      </c>
      <c r="AA18" s="8">
        <v>249.4401</v>
      </c>
      <c r="AB18" s="8">
        <v>247.22880000000001</v>
      </c>
      <c r="AC18" s="8">
        <v>256.67720000000003</v>
      </c>
      <c r="AD18" s="8">
        <v>259.91829999999999</v>
      </c>
      <c r="AE18" s="8">
        <v>256.89370000000002</v>
      </c>
      <c r="AF18" s="8">
        <v>257.37200000000001</v>
      </c>
      <c r="AG18" s="8">
        <v>235.91340000000002</v>
      </c>
      <c r="AH18" s="8">
        <v>234.69470000000001</v>
      </c>
      <c r="AI18" s="8">
        <v>245.99130000000002</v>
      </c>
      <c r="AJ18" s="8">
        <v>246.1198</v>
      </c>
      <c r="AK18" s="8">
        <v>257.7996</v>
      </c>
      <c r="AL18" s="8">
        <v>221.4854</v>
      </c>
      <c r="AM18" s="8">
        <v>226.5951</v>
      </c>
      <c r="AN18" s="8">
        <v>245.4615</v>
      </c>
      <c r="AO18" s="8">
        <v>218.10990000000001</v>
      </c>
      <c r="AP18" s="8">
        <v>216.58950000000002</v>
      </c>
      <c r="AQ18" s="8">
        <v>224.33970000000002</v>
      </c>
      <c r="AR18" s="8">
        <v>227.28630000000001</v>
      </c>
      <c r="AS18" s="8">
        <v>226.52</v>
      </c>
      <c r="AT18" s="8">
        <v>225.9922</v>
      </c>
      <c r="AU18" s="8">
        <v>225.56440000000001</v>
      </c>
      <c r="AV18" s="8">
        <v>222.8802</v>
      </c>
      <c r="AW18" s="8">
        <v>226.0352</v>
      </c>
      <c r="AX18" s="8">
        <v>228.84810000000002</v>
      </c>
      <c r="AY18" s="8">
        <v>228.99510000000001</v>
      </c>
      <c r="AZ18" s="8">
        <v>233.45140000000001</v>
      </c>
      <c r="BA18" s="8">
        <v>226.1541</v>
      </c>
      <c r="BB18" s="8">
        <v>233.04860000000002</v>
      </c>
      <c r="BC18" s="8">
        <v>232.65620000000001</v>
      </c>
      <c r="BE18" s="40">
        <f t="shared" si="0"/>
        <v>234.84703461538462</v>
      </c>
      <c r="BF18" s="40">
        <f>+BE18-Years!L18</f>
        <v>-4.3833987179487224</v>
      </c>
    </row>
    <row r="19" spans="1:58">
      <c r="A19" s="6" t="s">
        <v>18</v>
      </c>
      <c r="B19" s="7">
        <v>0.94</v>
      </c>
      <c r="C19" s="8">
        <v>362.93710000000004</v>
      </c>
      <c r="D19" s="8">
        <v>363.74040000000002</v>
      </c>
      <c r="E19" s="8">
        <v>356.45120000000003</v>
      </c>
      <c r="F19" s="8">
        <v>363.6825</v>
      </c>
      <c r="G19" s="8">
        <v>387.40720000000005</v>
      </c>
      <c r="H19" s="8">
        <v>387.97480000000002</v>
      </c>
      <c r="I19" s="8">
        <v>390.72380000000004</v>
      </c>
      <c r="J19" s="8">
        <v>394.904</v>
      </c>
      <c r="K19" s="8">
        <v>403.8168</v>
      </c>
      <c r="L19" s="8">
        <v>408.5206</v>
      </c>
      <c r="M19" s="8">
        <v>421.69560000000001</v>
      </c>
      <c r="N19" s="8">
        <v>428.46380000000005</v>
      </c>
      <c r="O19" s="8">
        <v>429.61660000000001</v>
      </c>
      <c r="P19" s="8">
        <v>430.08780000000002</v>
      </c>
      <c r="Q19" s="8">
        <v>422.4289</v>
      </c>
      <c r="R19" s="8">
        <v>433.14760000000001</v>
      </c>
      <c r="S19" s="8">
        <v>434.32480000000004</v>
      </c>
      <c r="T19" s="8">
        <v>461.09390000000002</v>
      </c>
      <c r="U19" s="8">
        <v>481.16270000000003</v>
      </c>
      <c r="V19" s="8">
        <v>457.75730000000004</v>
      </c>
      <c r="W19" s="8">
        <v>484.61920000000003</v>
      </c>
      <c r="X19" s="8">
        <v>487.60130000000004</v>
      </c>
      <c r="Y19" s="8">
        <v>485.66420000000005</v>
      </c>
      <c r="Z19" s="8">
        <v>467.67400000000004</v>
      </c>
      <c r="AA19" s="8">
        <v>477.1918</v>
      </c>
      <c r="AB19" s="8">
        <v>449.6832</v>
      </c>
      <c r="AC19" s="8">
        <v>454.9359</v>
      </c>
      <c r="AD19" s="8">
        <v>442.8014</v>
      </c>
      <c r="AE19" s="8">
        <v>437.43950000000001</v>
      </c>
      <c r="AF19" s="8">
        <v>438.8304</v>
      </c>
      <c r="AG19" s="8">
        <v>441.2577</v>
      </c>
      <c r="AH19" s="8">
        <v>436.32080000000002</v>
      </c>
      <c r="AI19" s="8">
        <v>432.24979999999999</v>
      </c>
      <c r="AJ19" s="8">
        <v>430.4726</v>
      </c>
      <c r="AK19" s="8">
        <v>420.01100000000002</v>
      </c>
      <c r="AL19" s="8">
        <v>407.26640000000003</v>
      </c>
      <c r="AM19" s="8">
        <v>395.71620000000001</v>
      </c>
      <c r="AN19" s="8">
        <v>377.91800000000001</v>
      </c>
      <c r="AO19" s="8">
        <v>356.25540000000001</v>
      </c>
      <c r="AP19" s="8">
        <v>352.49979999999999</v>
      </c>
      <c r="AQ19" s="8">
        <v>342.52300000000002</v>
      </c>
      <c r="AR19" s="8">
        <v>332.74080000000004</v>
      </c>
      <c r="AS19" s="8">
        <v>333.86500000000001</v>
      </c>
      <c r="AT19" s="8">
        <v>332.12720000000002</v>
      </c>
      <c r="AU19" s="8">
        <v>331.60650000000004</v>
      </c>
      <c r="AV19" s="8">
        <v>325.12090000000001</v>
      </c>
      <c r="AW19" s="8">
        <v>332.82210000000003</v>
      </c>
      <c r="AX19" s="8">
        <v>332.505</v>
      </c>
      <c r="AY19" s="8">
        <v>350.28200000000004</v>
      </c>
      <c r="AZ19" s="8">
        <v>359.45960000000002</v>
      </c>
      <c r="BA19" s="8">
        <v>363.61830000000003</v>
      </c>
      <c r="BB19" s="8">
        <v>378.98630000000003</v>
      </c>
      <c r="BC19" s="8">
        <v>394.16</v>
      </c>
      <c r="BE19" s="40">
        <f t="shared" si="0"/>
        <v>404.67741538461547</v>
      </c>
      <c r="BF19" s="40">
        <f>+BE19-Years!L19</f>
        <v>-2.2052929487178403</v>
      </c>
    </row>
    <row r="20" spans="1:58">
      <c r="A20" s="23" t="s">
        <v>5</v>
      </c>
      <c r="B20" s="22">
        <v>92.87</v>
      </c>
      <c r="C20" s="8">
        <v>472.86320000000001</v>
      </c>
      <c r="D20" s="8">
        <v>463.3954</v>
      </c>
      <c r="E20" s="8">
        <v>463.8605</v>
      </c>
      <c r="F20" s="8">
        <v>473.24650000000003</v>
      </c>
      <c r="G20" s="8">
        <v>457.89109999999999</v>
      </c>
      <c r="H20" s="8">
        <v>460.89430000000004</v>
      </c>
      <c r="I20" s="8">
        <v>464.40630000000004</v>
      </c>
      <c r="J20" s="8">
        <v>476.14270000000005</v>
      </c>
      <c r="K20" s="8">
        <v>478.68470000000002</v>
      </c>
      <c r="L20" s="8">
        <v>486.14530000000002</v>
      </c>
      <c r="M20" s="8">
        <v>498.92810000000003</v>
      </c>
      <c r="N20" s="8">
        <v>520.31889999999999</v>
      </c>
      <c r="O20" s="8">
        <v>528.24360000000001</v>
      </c>
      <c r="P20" s="8">
        <v>531.20990000000006</v>
      </c>
      <c r="Q20" s="8">
        <v>552.88909999999998</v>
      </c>
      <c r="R20" s="8">
        <v>597.0385</v>
      </c>
      <c r="S20" s="8">
        <v>596.20090000000005</v>
      </c>
      <c r="T20" s="8">
        <v>589.35140000000001</v>
      </c>
      <c r="U20" s="8">
        <v>589.33090000000004</v>
      </c>
      <c r="V20" s="8">
        <v>601.59500000000003</v>
      </c>
      <c r="W20" s="8">
        <v>637.58670000000006</v>
      </c>
      <c r="X20" s="8">
        <v>642.85890000000006</v>
      </c>
      <c r="Y20" s="8">
        <v>562.98649999999998</v>
      </c>
      <c r="Z20" s="8">
        <v>538.03370000000007</v>
      </c>
      <c r="AA20" s="8">
        <v>516.30420000000004</v>
      </c>
      <c r="AB20" s="8">
        <v>488.41930000000002</v>
      </c>
      <c r="AC20" s="8">
        <v>469.68880000000001</v>
      </c>
      <c r="AD20" s="8">
        <v>475.86510000000004</v>
      </c>
      <c r="AE20" s="8">
        <v>479.75640000000004</v>
      </c>
      <c r="AF20" s="8">
        <v>473.1651</v>
      </c>
      <c r="AG20" s="8">
        <v>466.79940000000005</v>
      </c>
      <c r="AH20" s="8">
        <v>474.2072</v>
      </c>
      <c r="AI20" s="8">
        <v>454.59220000000005</v>
      </c>
      <c r="AJ20" s="8">
        <v>454.36200000000002</v>
      </c>
      <c r="AK20" s="8">
        <v>452.40610000000004</v>
      </c>
      <c r="AL20" s="8">
        <v>440.0421</v>
      </c>
      <c r="AM20" s="8">
        <v>443.16400000000004</v>
      </c>
      <c r="AN20" s="8">
        <v>436.47380000000004</v>
      </c>
      <c r="AO20" s="8">
        <v>436.06990000000002</v>
      </c>
      <c r="AP20" s="8">
        <v>433.51490000000001</v>
      </c>
      <c r="AQ20" s="8">
        <v>432.24680000000001</v>
      </c>
      <c r="AR20" s="8">
        <v>436.76179999999999</v>
      </c>
      <c r="AS20" s="8">
        <v>446.64140000000003</v>
      </c>
      <c r="AT20" s="8">
        <v>445.9547</v>
      </c>
      <c r="AU20" s="8">
        <v>455.19140000000004</v>
      </c>
      <c r="AV20" s="8">
        <v>462.49160000000001</v>
      </c>
      <c r="AW20" s="8">
        <v>477.98040000000003</v>
      </c>
      <c r="AX20" s="8">
        <v>499.25620000000004</v>
      </c>
      <c r="AY20" s="8">
        <v>509.6952</v>
      </c>
      <c r="AZ20" s="8">
        <v>533.3623</v>
      </c>
      <c r="BA20" s="8">
        <v>551.52920000000006</v>
      </c>
      <c r="BB20" s="8">
        <v>541.14549999999997</v>
      </c>
      <c r="BC20" s="8">
        <v>549.1653</v>
      </c>
      <c r="BE20" s="40">
        <f t="shared" si="0"/>
        <v>498.9902153846154</v>
      </c>
      <c r="BF20" s="40">
        <f>+BE20-Years!L20</f>
        <v>-5.2499179487179504</v>
      </c>
    </row>
    <row r="21" spans="1:58">
      <c r="A21" s="23" t="s">
        <v>6</v>
      </c>
      <c r="B21" s="22">
        <v>7.13</v>
      </c>
      <c r="C21" s="8">
        <v>432.35380000000004</v>
      </c>
      <c r="D21" s="8">
        <v>432.32590000000005</v>
      </c>
      <c r="E21" s="8">
        <v>431.346</v>
      </c>
      <c r="F21" s="8">
        <v>439.19220000000001</v>
      </c>
      <c r="G21" s="8">
        <v>429.64150000000001</v>
      </c>
      <c r="H21" s="8">
        <v>432.04</v>
      </c>
      <c r="I21" s="8">
        <v>436.7971</v>
      </c>
      <c r="J21" s="8">
        <v>439.73320000000001</v>
      </c>
      <c r="K21" s="8">
        <v>443.29340000000002</v>
      </c>
      <c r="L21" s="8">
        <v>469.16300000000001</v>
      </c>
      <c r="M21" s="8">
        <v>489.15660000000003</v>
      </c>
      <c r="N21" s="8">
        <v>481.75290000000001</v>
      </c>
      <c r="O21" s="8">
        <v>503.3372</v>
      </c>
      <c r="P21" s="8">
        <v>522.88459999999998</v>
      </c>
      <c r="Q21" s="8">
        <v>526.17790000000002</v>
      </c>
      <c r="R21" s="8">
        <v>548.57010000000002</v>
      </c>
      <c r="S21" s="8">
        <v>561.7903</v>
      </c>
      <c r="T21" s="8">
        <v>578.70770000000005</v>
      </c>
      <c r="U21" s="8">
        <v>603.80349999999999</v>
      </c>
      <c r="V21" s="8">
        <v>592.32299999999998</v>
      </c>
      <c r="W21" s="8">
        <v>593.3365</v>
      </c>
      <c r="X21" s="8">
        <v>598.24270000000001</v>
      </c>
      <c r="Y21" s="8">
        <v>519.40890000000002</v>
      </c>
      <c r="Z21" s="8">
        <v>478.9151</v>
      </c>
      <c r="AA21" s="8">
        <v>473.87440000000004</v>
      </c>
      <c r="AB21" s="8">
        <v>443.43330000000003</v>
      </c>
      <c r="AC21" s="8">
        <v>420.6816</v>
      </c>
      <c r="AD21" s="8">
        <v>434.9683</v>
      </c>
      <c r="AE21" s="8">
        <v>447.6404</v>
      </c>
      <c r="AF21" s="8">
        <v>438.99710000000005</v>
      </c>
      <c r="AG21" s="8">
        <v>440.43380000000002</v>
      </c>
      <c r="AH21" s="8">
        <v>439.14019999999999</v>
      </c>
      <c r="AI21" s="8">
        <v>428.80490000000003</v>
      </c>
      <c r="AJ21" s="8">
        <v>421.2457</v>
      </c>
      <c r="AK21" s="8">
        <v>421.0428</v>
      </c>
      <c r="AL21" s="8">
        <v>414.32390000000004</v>
      </c>
      <c r="AM21" s="8">
        <v>414.9699</v>
      </c>
      <c r="AN21" s="8">
        <v>411.36619999999999</v>
      </c>
      <c r="AO21" s="8">
        <v>409.38040000000001</v>
      </c>
      <c r="AP21" s="8">
        <v>409.8383</v>
      </c>
      <c r="AQ21" s="8">
        <v>411.48600000000005</v>
      </c>
      <c r="AR21" s="8">
        <v>413.89749999999998</v>
      </c>
      <c r="AS21" s="8">
        <v>433.31670000000003</v>
      </c>
      <c r="AT21" s="8">
        <v>435.07769999999999</v>
      </c>
      <c r="AU21" s="8">
        <v>438.0249</v>
      </c>
      <c r="AV21" s="8">
        <v>443.21910000000003</v>
      </c>
      <c r="AW21" s="8">
        <v>446.6447</v>
      </c>
      <c r="AX21" s="8">
        <v>454.06600000000003</v>
      </c>
      <c r="AY21" s="8">
        <v>458.90050000000002</v>
      </c>
      <c r="AZ21" s="8">
        <v>463.75420000000003</v>
      </c>
      <c r="BA21" s="8">
        <v>458.48970000000003</v>
      </c>
      <c r="BB21" s="8">
        <v>461.55960000000005</v>
      </c>
      <c r="BC21" s="8">
        <v>473.44230000000005</v>
      </c>
      <c r="BE21" s="40">
        <f t="shared" si="0"/>
        <v>465.65306538461533</v>
      </c>
      <c r="BF21" s="40">
        <f>+BE21-Years!L21</f>
        <v>-3.3495179487180167</v>
      </c>
    </row>
    <row r="22" spans="1:58">
      <c r="A22" s="6" t="s">
        <v>19</v>
      </c>
      <c r="B22" s="7">
        <v>49.57</v>
      </c>
      <c r="C22" s="8">
        <v>469.97490000000005</v>
      </c>
      <c r="D22" s="8">
        <v>461.18010000000004</v>
      </c>
      <c r="E22" s="8">
        <v>461.54220000000004</v>
      </c>
      <c r="F22" s="8">
        <v>470.8184</v>
      </c>
      <c r="G22" s="8">
        <v>455.87690000000003</v>
      </c>
      <c r="H22" s="8">
        <v>458.83700000000005</v>
      </c>
      <c r="I22" s="8">
        <v>462.43780000000004</v>
      </c>
      <c r="J22" s="8">
        <v>473.54670000000004</v>
      </c>
      <c r="K22" s="8">
        <v>476.16130000000004</v>
      </c>
      <c r="L22" s="8">
        <v>484.93450000000001</v>
      </c>
      <c r="M22" s="8">
        <v>498.23140000000001</v>
      </c>
      <c r="N22" s="8">
        <v>517.56910000000005</v>
      </c>
      <c r="O22" s="8">
        <v>526.46780000000001</v>
      </c>
      <c r="P22" s="8">
        <v>530.61630000000002</v>
      </c>
      <c r="Q22" s="8">
        <v>550.9846</v>
      </c>
      <c r="R22" s="8">
        <v>593.58270000000005</v>
      </c>
      <c r="S22" s="8">
        <v>593.74740000000008</v>
      </c>
      <c r="T22" s="8">
        <v>588.59249999999997</v>
      </c>
      <c r="U22" s="8">
        <v>590.36279999999999</v>
      </c>
      <c r="V22" s="8">
        <v>600.93389999999999</v>
      </c>
      <c r="W22" s="8">
        <v>634.43169999999998</v>
      </c>
      <c r="X22" s="8">
        <v>639.67780000000005</v>
      </c>
      <c r="Y22" s="8">
        <v>559.87940000000003</v>
      </c>
      <c r="Z22" s="8">
        <v>533.81849999999997</v>
      </c>
      <c r="AA22" s="8">
        <v>513.279</v>
      </c>
      <c r="AB22" s="8">
        <v>485.21180000000004</v>
      </c>
      <c r="AC22" s="8">
        <v>466.19460000000004</v>
      </c>
      <c r="AD22" s="8">
        <v>472.94920000000002</v>
      </c>
      <c r="AE22" s="8">
        <v>477.4665</v>
      </c>
      <c r="AF22" s="8">
        <v>470.72890000000001</v>
      </c>
      <c r="AG22" s="8">
        <v>464.91950000000003</v>
      </c>
      <c r="AH22" s="8">
        <v>471.70690000000002</v>
      </c>
      <c r="AI22" s="8">
        <v>452.75360000000001</v>
      </c>
      <c r="AJ22" s="8">
        <v>452.00080000000003</v>
      </c>
      <c r="AK22" s="8">
        <v>450.16990000000004</v>
      </c>
      <c r="AL22" s="8">
        <v>438.20840000000004</v>
      </c>
      <c r="AM22" s="8">
        <v>441.15380000000005</v>
      </c>
      <c r="AN22" s="8">
        <v>434.68360000000001</v>
      </c>
      <c r="AO22" s="8">
        <v>434.1669</v>
      </c>
      <c r="AP22" s="8">
        <v>431.82680000000005</v>
      </c>
      <c r="AQ22" s="8">
        <v>430.76660000000004</v>
      </c>
      <c r="AR22" s="8">
        <v>435.13160000000005</v>
      </c>
      <c r="AS22" s="8">
        <v>445.69130000000001</v>
      </c>
      <c r="AT22" s="8">
        <v>445.17920000000004</v>
      </c>
      <c r="AU22" s="8">
        <v>453.9674</v>
      </c>
      <c r="AV22" s="8">
        <v>461.11750000000001</v>
      </c>
      <c r="AW22" s="8">
        <v>475.74620000000004</v>
      </c>
      <c r="AX22" s="8">
        <v>496.03410000000002</v>
      </c>
      <c r="AY22" s="8">
        <v>506.07350000000002</v>
      </c>
      <c r="AZ22" s="8">
        <v>528.39920000000006</v>
      </c>
      <c r="BA22" s="8">
        <v>544.89549999999997</v>
      </c>
      <c r="BB22" s="8">
        <v>535.471</v>
      </c>
      <c r="BC22" s="8">
        <v>543.7663</v>
      </c>
      <c r="BE22" s="40">
        <f t="shared" si="0"/>
        <v>496.61327692307702</v>
      </c>
      <c r="BF22" s="40">
        <f>+BE22-Years!L22</f>
        <v>-5.1144314102563158</v>
      </c>
    </row>
    <row r="23" spans="1:58">
      <c r="A23" s="16" t="s">
        <v>1</v>
      </c>
      <c r="B23" s="17">
        <f>SUM(B9:B22)-B20-B21</f>
        <v>100</v>
      </c>
      <c r="C23" s="147">
        <v>450.61080000000004</v>
      </c>
      <c r="D23" s="147">
        <v>463.91580000000005</v>
      </c>
      <c r="E23" s="147">
        <v>461.4178</v>
      </c>
      <c r="F23" s="147">
        <v>464.76580000000001</v>
      </c>
      <c r="G23" s="147">
        <v>456.00130000000001</v>
      </c>
      <c r="H23" s="147">
        <v>458.65790000000004</v>
      </c>
      <c r="I23" s="147">
        <v>461.83770000000004</v>
      </c>
      <c r="J23" s="147">
        <v>469.7099</v>
      </c>
      <c r="K23" s="147">
        <v>481.61660000000001</v>
      </c>
      <c r="L23" s="147">
        <v>478.80580000000003</v>
      </c>
      <c r="M23" s="147">
        <v>488.23270000000002</v>
      </c>
      <c r="N23" s="147">
        <v>501.06350000000003</v>
      </c>
      <c r="O23" s="147">
        <v>508.983</v>
      </c>
      <c r="P23" s="147">
        <v>514.13880000000006</v>
      </c>
      <c r="Q23" s="147">
        <v>528.78050000000007</v>
      </c>
      <c r="R23" s="147">
        <v>556.22739999999999</v>
      </c>
      <c r="S23" s="147">
        <v>559.21490000000006</v>
      </c>
      <c r="T23" s="147">
        <v>555.9461</v>
      </c>
      <c r="U23" s="147">
        <v>558.37470000000008</v>
      </c>
      <c r="V23" s="147">
        <v>562.92899999999997</v>
      </c>
      <c r="W23" s="147">
        <v>577.29489999999998</v>
      </c>
      <c r="X23" s="147">
        <v>576.47130000000004</v>
      </c>
      <c r="Y23" s="147">
        <v>533.11990000000003</v>
      </c>
      <c r="Z23" s="147">
        <v>517.53960000000006</v>
      </c>
      <c r="AA23" s="147">
        <v>504.09430000000003</v>
      </c>
      <c r="AB23" s="147">
        <v>486.47750000000002</v>
      </c>
      <c r="AC23" s="147">
        <v>473.43080000000003</v>
      </c>
      <c r="AD23" s="147">
        <v>476.75110000000001</v>
      </c>
      <c r="AE23" s="147">
        <v>477.65140000000002</v>
      </c>
      <c r="AF23" s="147">
        <v>473.11760000000004</v>
      </c>
      <c r="AG23" s="147">
        <v>469.74870000000004</v>
      </c>
      <c r="AH23" s="147">
        <v>473.12569999999999</v>
      </c>
      <c r="AI23" s="147">
        <v>463.78250000000003</v>
      </c>
      <c r="AJ23" s="147">
        <v>463.13650000000001</v>
      </c>
      <c r="AK23" s="147">
        <v>464.77800000000002</v>
      </c>
      <c r="AL23" s="147">
        <v>459.0444</v>
      </c>
      <c r="AM23" s="147">
        <v>460.77460000000002</v>
      </c>
      <c r="AN23" s="147">
        <v>458.27499999999998</v>
      </c>
      <c r="AO23" s="147">
        <v>457.69580000000002</v>
      </c>
      <c r="AP23" s="147">
        <v>456.48420000000004</v>
      </c>
      <c r="AQ23" s="147">
        <v>458.85120000000001</v>
      </c>
      <c r="AR23" s="147">
        <v>461.61560000000003</v>
      </c>
      <c r="AS23" s="147">
        <v>469.6832</v>
      </c>
      <c r="AT23" s="147">
        <v>470.51740000000001</v>
      </c>
      <c r="AU23" s="147">
        <v>476.7851</v>
      </c>
      <c r="AV23" s="147">
        <v>481.26240000000001</v>
      </c>
      <c r="AW23" s="147">
        <v>488.79680000000002</v>
      </c>
      <c r="AX23" s="147">
        <v>499.00470000000001</v>
      </c>
      <c r="AY23" s="147">
        <v>505.2482</v>
      </c>
      <c r="AZ23" s="147">
        <v>517.96680000000003</v>
      </c>
      <c r="BA23" s="147">
        <v>526.01170000000002</v>
      </c>
      <c r="BB23" s="147">
        <v>524.38850000000002</v>
      </c>
      <c r="BC23" s="147">
        <v>529.52650000000006</v>
      </c>
      <c r="BE23" s="40">
        <f t="shared" si="0"/>
        <v>493.52059807692308</v>
      </c>
      <c r="BF23" s="40">
        <f>+BE23-Years!L23</f>
        <v>-4.3232895130768725</v>
      </c>
    </row>
    <row r="24" spans="1:58">
      <c r="A24" s="26" t="s">
        <v>204</v>
      </c>
      <c r="B24" s="29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E24" s="40"/>
    </row>
    <row r="25" spans="1:58">
      <c r="A25" s="14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E25" s="40"/>
    </row>
    <row r="26" spans="1:58" ht="23.25">
      <c r="A26" s="117" t="s">
        <v>2</v>
      </c>
      <c r="B26" s="65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E26" s="40"/>
    </row>
    <row r="27" spans="1:58">
      <c r="A27" s="35" t="s">
        <v>149</v>
      </c>
      <c r="BE27" s="40"/>
    </row>
    <row r="28" spans="1:58" ht="22.5">
      <c r="A28" s="1" t="s">
        <v>69</v>
      </c>
      <c r="B28" s="1" t="s">
        <v>9</v>
      </c>
      <c r="C28" s="2">
        <v>40539</v>
      </c>
      <c r="D28" s="2">
        <v>40546</v>
      </c>
      <c r="E28" s="2">
        <v>40553</v>
      </c>
      <c r="F28" s="2">
        <v>40560</v>
      </c>
      <c r="G28" s="2">
        <v>40567</v>
      </c>
      <c r="H28" s="2">
        <v>40568</v>
      </c>
      <c r="I28" s="2">
        <v>40569</v>
      </c>
      <c r="J28" s="2">
        <v>40570</v>
      </c>
      <c r="K28" s="2">
        <v>40571</v>
      </c>
      <c r="L28" s="2">
        <v>40572</v>
      </c>
      <c r="M28" s="2">
        <v>40573</v>
      </c>
      <c r="N28" s="2">
        <v>40574</v>
      </c>
      <c r="O28" s="2">
        <v>40575</v>
      </c>
      <c r="P28" s="2">
        <v>40576</v>
      </c>
      <c r="Q28" s="2">
        <v>40577</v>
      </c>
      <c r="R28" s="2">
        <v>40578</v>
      </c>
      <c r="S28" s="2">
        <v>40579</v>
      </c>
      <c r="T28" s="2">
        <v>40580</v>
      </c>
      <c r="U28" s="2">
        <v>40581</v>
      </c>
      <c r="V28" s="2">
        <v>40582</v>
      </c>
      <c r="W28" s="2">
        <v>40583</v>
      </c>
      <c r="X28" s="2">
        <v>40584</v>
      </c>
      <c r="Y28" s="2">
        <v>40585</v>
      </c>
      <c r="Z28" s="2">
        <v>40586</v>
      </c>
      <c r="AA28" s="2">
        <v>40587</v>
      </c>
      <c r="AB28" s="2">
        <v>40588</v>
      </c>
      <c r="AC28" s="2">
        <v>40589</v>
      </c>
      <c r="AD28" s="2">
        <v>40590</v>
      </c>
      <c r="AE28" s="2">
        <v>40591</v>
      </c>
      <c r="AF28" s="2">
        <v>40592</v>
      </c>
      <c r="AG28" s="2">
        <v>40593</v>
      </c>
      <c r="AH28" s="2">
        <v>40594</v>
      </c>
      <c r="AI28" s="2">
        <v>40595</v>
      </c>
      <c r="AJ28" s="2">
        <v>40596</v>
      </c>
      <c r="AK28" s="2">
        <v>40597</v>
      </c>
      <c r="AL28" s="2">
        <v>40598</v>
      </c>
      <c r="AM28" s="2">
        <v>40599</v>
      </c>
      <c r="AN28" s="2">
        <v>40600</v>
      </c>
      <c r="AO28" s="2">
        <v>40601</v>
      </c>
      <c r="AP28" s="2">
        <v>40602</v>
      </c>
      <c r="AQ28" s="2">
        <v>40603</v>
      </c>
      <c r="AR28" s="2">
        <v>40604</v>
      </c>
      <c r="AS28" s="2">
        <v>40605</v>
      </c>
      <c r="AT28" s="2">
        <v>40606</v>
      </c>
      <c r="AU28" s="2">
        <v>40607</v>
      </c>
      <c r="AV28" s="2">
        <v>40608</v>
      </c>
      <c r="AW28" s="2">
        <v>40609</v>
      </c>
      <c r="AX28" s="2">
        <v>40610</v>
      </c>
      <c r="AY28" s="2">
        <v>40611</v>
      </c>
      <c r="AZ28" s="2">
        <v>40612</v>
      </c>
      <c r="BA28" s="2">
        <v>40613</v>
      </c>
      <c r="BB28" s="2">
        <v>40614</v>
      </c>
      <c r="BC28" s="2">
        <v>40615</v>
      </c>
      <c r="BE28" s="40"/>
    </row>
    <row r="29" spans="1:58">
      <c r="A29" s="4"/>
      <c r="B29" s="4"/>
      <c r="C29" s="3" t="s">
        <v>123</v>
      </c>
      <c r="D29" s="3" t="s">
        <v>25</v>
      </c>
      <c r="E29" s="3" t="s">
        <v>26</v>
      </c>
      <c r="F29" s="3" t="s">
        <v>27</v>
      </c>
      <c r="G29" s="3" t="s">
        <v>28</v>
      </c>
      <c r="H29" s="3" t="s">
        <v>29</v>
      </c>
      <c r="I29" s="3" t="s">
        <v>30</v>
      </c>
      <c r="J29" s="3" t="s">
        <v>31</v>
      </c>
      <c r="K29" s="3" t="s">
        <v>32</v>
      </c>
      <c r="L29" s="3" t="s">
        <v>33</v>
      </c>
      <c r="M29" s="3" t="s">
        <v>34</v>
      </c>
      <c r="N29" s="3" t="s">
        <v>35</v>
      </c>
      <c r="O29" s="3" t="s">
        <v>36</v>
      </c>
      <c r="P29" s="3" t="s">
        <v>37</v>
      </c>
      <c r="Q29" s="3" t="s">
        <v>38</v>
      </c>
      <c r="R29" s="3" t="s">
        <v>39</v>
      </c>
      <c r="S29" s="3" t="s">
        <v>40</v>
      </c>
      <c r="T29" s="3" t="s">
        <v>41</v>
      </c>
      <c r="U29" s="3" t="s">
        <v>42</v>
      </c>
      <c r="V29" s="3" t="s">
        <v>43</v>
      </c>
      <c r="W29" s="3" t="s">
        <v>44</v>
      </c>
      <c r="X29" s="3" t="s">
        <v>45</v>
      </c>
      <c r="Y29" s="3" t="s">
        <v>46</v>
      </c>
      <c r="Z29" s="3" t="s">
        <v>47</v>
      </c>
      <c r="AA29" s="3" t="s">
        <v>48</v>
      </c>
      <c r="AB29" s="3" t="s">
        <v>49</v>
      </c>
      <c r="AC29" s="3" t="s">
        <v>50</v>
      </c>
      <c r="AD29" s="3" t="s">
        <v>51</v>
      </c>
      <c r="AE29" s="3" t="s">
        <v>52</v>
      </c>
      <c r="AF29" s="3" t="s">
        <v>53</v>
      </c>
      <c r="AG29" s="3" t="s">
        <v>54</v>
      </c>
      <c r="AH29" s="3" t="s">
        <v>55</v>
      </c>
      <c r="AI29" s="3" t="s">
        <v>56</v>
      </c>
      <c r="AJ29" s="3" t="s">
        <v>57</v>
      </c>
      <c r="AK29" s="3" t="s">
        <v>58</v>
      </c>
      <c r="AL29" s="3" t="s">
        <v>59</v>
      </c>
      <c r="AM29" s="3" t="s">
        <v>60</v>
      </c>
      <c r="AN29" s="3" t="s">
        <v>61</v>
      </c>
      <c r="AO29" s="3" t="s">
        <v>62</v>
      </c>
      <c r="AP29" s="3" t="s">
        <v>110</v>
      </c>
      <c r="AQ29" s="3" t="s">
        <v>111</v>
      </c>
      <c r="AR29" s="3" t="s">
        <v>112</v>
      </c>
      <c r="AS29" s="3" t="s">
        <v>113</v>
      </c>
      <c r="AT29" s="3" t="s">
        <v>114</v>
      </c>
      <c r="AU29" s="3" t="s">
        <v>115</v>
      </c>
      <c r="AV29" s="3" t="s">
        <v>116</v>
      </c>
      <c r="AW29" s="3" t="s">
        <v>117</v>
      </c>
      <c r="AX29" s="3" t="s">
        <v>118</v>
      </c>
      <c r="AY29" s="3" t="s">
        <v>119</v>
      </c>
      <c r="AZ29" s="3" t="s">
        <v>120</v>
      </c>
      <c r="BA29" s="3" t="s">
        <v>121</v>
      </c>
      <c r="BB29" s="3" t="s">
        <v>122</v>
      </c>
      <c r="BC29" s="3" t="s">
        <v>123</v>
      </c>
      <c r="BE29" s="40"/>
    </row>
    <row r="30" spans="1:58">
      <c r="A30" s="6" t="s">
        <v>209</v>
      </c>
      <c r="B30" s="7">
        <v>4.7699999999999996</v>
      </c>
      <c r="C30" s="3"/>
      <c r="D30" s="8">
        <v>540.16770000000008</v>
      </c>
      <c r="E30" s="8">
        <v>539.69220000000007</v>
      </c>
      <c r="F30" s="8">
        <v>558.64610000000005</v>
      </c>
      <c r="G30" s="8">
        <v>569.66970000000003</v>
      </c>
      <c r="H30" s="8">
        <v>557.82799999999997</v>
      </c>
      <c r="I30" s="8">
        <v>581.28129999999999</v>
      </c>
      <c r="J30" s="8">
        <v>573.90840000000003</v>
      </c>
      <c r="K30" s="8">
        <v>570.28330000000005</v>
      </c>
      <c r="L30" s="8">
        <v>549.25350000000003</v>
      </c>
      <c r="M30" s="8">
        <v>563.42669999999998</v>
      </c>
      <c r="N30" s="8">
        <v>573.90840000000003</v>
      </c>
      <c r="O30" s="8">
        <v>556.05889999999999</v>
      </c>
      <c r="P30" s="8">
        <v>573.90840000000003</v>
      </c>
      <c r="Q30" s="8">
        <v>556.05889999999999</v>
      </c>
      <c r="R30" s="8">
        <v>535.83190000000002</v>
      </c>
      <c r="S30" s="8">
        <v>558.45180000000005</v>
      </c>
      <c r="T30" s="8">
        <v>532.38060000000007</v>
      </c>
      <c r="U30" s="8">
        <v>532.38060000000007</v>
      </c>
      <c r="V30" s="8">
        <v>531.84890000000007</v>
      </c>
      <c r="W30" s="8">
        <v>532.31410000000005</v>
      </c>
      <c r="X30" s="8">
        <v>532.38060000000007</v>
      </c>
      <c r="Y30" s="8">
        <v>532.32439999999997</v>
      </c>
      <c r="Z30" s="8">
        <v>532.32439999999997</v>
      </c>
      <c r="AA30" s="8">
        <v>532.30899999999997</v>
      </c>
      <c r="AB30" s="8">
        <v>532.33460000000002</v>
      </c>
      <c r="AC30" s="8">
        <v>532.33460000000002</v>
      </c>
      <c r="AD30" s="8">
        <v>532.37040000000002</v>
      </c>
      <c r="AE30" s="8">
        <v>532.38060000000007</v>
      </c>
      <c r="AF30" s="8">
        <v>532.36530000000005</v>
      </c>
      <c r="AG30" s="8">
        <v>532.36530000000005</v>
      </c>
      <c r="AH30" s="8">
        <v>532.38060000000007</v>
      </c>
      <c r="AI30" s="8">
        <v>532.34480000000008</v>
      </c>
      <c r="AJ30" s="8">
        <v>532.19650000000001</v>
      </c>
      <c r="AK30" s="8">
        <v>532.2835</v>
      </c>
      <c r="AL30" s="8">
        <v>532.43690000000004</v>
      </c>
      <c r="AM30" s="8">
        <v>532.45220000000006</v>
      </c>
      <c r="AN30" s="8">
        <v>531.71590000000003</v>
      </c>
      <c r="AO30" s="8">
        <v>531.45519999999999</v>
      </c>
      <c r="AP30" s="8">
        <v>525.85130000000004</v>
      </c>
      <c r="AQ30" s="8">
        <v>527.22670000000005</v>
      </c>
      <c r="AR30" s="8">
        <v>526.72050000000002</v>
      </c>
      <c r="AS30" s="8">
        <v>527.40570000000002</v>
      </c>
      <c r="AT30" s="8">
        <v>527.71760000000006</v>
      </c>
      <c r="AU30" s="8">
        <v>527.71760000000006</v>
      </c>
      <c r="AV30" s="8">
        <v>526.75630000000001</v>
      </c>
      <c r="AW30" s="8">
        <v>527.25229999999999</v>
      </c>
      <c r="AX30" s="8">
        <v>527.82490000000007</v>
      </c>
      <c r="AY30" s="8">
        <v>527.82490000000007</v>
      </c>
      <c r="AZ30" s="8">
        <v>527.62549999999999</v>
      </c>
      <c r="BA30" s="8">
        <v>527.29320000000007</v>
      </c>
      <c r="BB30" s="8">
        <v>527.91700000000003</v>
      </c>
      <c r="BC30" s="8">
        <v>528.13679999999999</v>
      </c>
      <c r="BE30" s="40">
        <f t="shared" si="0"/>
        <v>539.44854807692309</v>
      </c>
    </row>
    <row r="31" spans="1:58">
      <c r="A31" s="6" t="s">
        <v>20</v>
      </c>
      <c r="B31" s="7">
        <v>31.88</v>
      </c>
      <c r="C31" s="8">
        <v>509.55</v>
      </c>
      <c r="D31" s="8">
        <v>490.42400000000004</v>
      </c>
      <c r="E31" s="8">
        <v>488.81600000000003</v>
      </c>
      <c r="F31" s="8">
        <v>481.95400000000001</v>
      </c>
      <c r="G31" s="8">
        <v>478.31800000000004</v>
      </c>
      <c r="H31" s="8">
        <v>476.02</v>
      </c>
      <c r="I31" s="8">
        <v>472.55800000000005</v>
      </c>
      <c r="J31" s="8">
        <v>471.43</v>
      </c>
      <c r="K31" s="8">
        <v>490.48400000000004</v>
      </c>
      <c r="L31" s="8">
        <v>477.82400000000001</v>
      </c>
      <c r="M31" s="8">
        <v>477.04400000000004</v>
      </c>
      <c r="N31" s="8">
        <v>485.68200000000002</v>
      </c>
      <c r="O31" s="8">
        <v>482.56400000000002</v>
      </c>
      <c r="P31" s="8">
        <v>487.25600000000003</v>
      </c>
      <c r="Q31" s="8">
        <v>526.54100000000005</v>
      </c>
      <c r="R31" s="8">
        <v>606.79200000000003</v>
      </c>
      <c r="S31" s="8">
        <v>636.82400000000007</v>
      </c>
      <c r="T31" s="8">
        <v>600.07799999999997</v>
      </c>
      <c r="U31" s="8">
        <v>578.55799999999999</v>
      </c>
      <c r="V31" s="8">
        <v>563.37800000000004</v>
      </c>
      <c r="W31" s="8">
        <v>552.99400000000003</v>
      </c>
      <c r="X31" s="8">
        <v>544.66600000000005</v>
      </c>
      <c r="Y31" s="8">
        <v>544.48599999999999</v>
      </c>
      <c r="Z31" s="8">
        <v>549.20000000000005</v>
      </c>
      <c r="AA31" s="8">
        <v>547.21800000000007</v>
      </c>
      <c r="AB31" s="8">
        <v>567.67399999999998</v>
      </c>
      <c r="AC31" s="8">
        <v>574.97</v>
      </c>
      <c r="AD31" s="8">
        <v>572.39</v>
      </c>
      <c r="AE31" s="8">
        <v>570.87</v>
      </c>
      <c r="AF31" s="8">
        <v>629.83400000000006</v>
      </c>
      <c r="AG31" s="8">
        <v>592.48200000000008</v>
      </c>
      <c r="AH31" s="8">
        <v>590.65800000000002</v>
      </c>
      <c r="AI31" s="8">
        <v>618.5</v>
      </c>
      <c r="AJ31" s="8">
        <v>620.12200000000007</v>
      </c>
      <c r="AK31" s="8">
        <v>615.85</v>
      </c>
      <c r="AL31" s="8">
        <v>636.46400000000006</v>
      </c>
      <c r="AM31" s="8">
        <v>639.96400000000006</v>
      </c>
      <c r="AN31" s="8">
        <v>641.63400000000001</v>
      </c>
      <c r="AO31" s="8">
        <v>644.36200000000008</v>
      </c>
      <c r="AP31" s="8">
        <v>627.57000000000005</v>
      </c>
      <c r="AQ31" s="8">
        <v>616.97199999999998</v>
      </c>
      <c r="AR31" s="8">
        <v>636.46400000000006</v>
      </c>
      <c r="AS31" s="8">
        <v>596.03600000000006</v>
      </c>
      <c r="AT31" s="8">
        <v>537.18799999999999</v>
      </c>
      <c r="AU31" s="8">
        <v>537.18799999999999</v>
      </c>
      <c r="AV31" s="8">
        <v>538.12400000000002</v>
      </c>
      <c r="AW31" s="8">
        <v>530.17999999999995</v>
      </c>
      <c r="AX31" s="8">
        <v>529.81600000000003</v>
      </c>
      <c r="AY31" s="8">
        <v>535.64</v>
      </c>
      <c r="AZ31" s="8">
        <v>537.548</v>
      </c>
      <c r="BA31" s="8">
        <v>537.548</v>
      </c>
      <c r="BB31" s="8">
        <v>549.03399999999999</v>
      </c>
      <c r="BC31" s="8">
        <v>529.96600000000001</v>
      </c>
      <c r="BE31" s="40">
        <f t="shared" si="0"/>
        <v>555.1184038461538</v>
      </c>
    </row>
    <row r="32" spans="1:58">
      <c r="A32" s="6" t="s">
        <v>13</v>
      </c>
      <c r="B32" s="7">
        <v>35.6</v>
      </c>
      <c r="C32" s="8">
        <v>697.48</v>
      </c>
      <c r="D32" s="8">
        <v>693.84</v>
      </c>
      <c r="E32" s="8">
        <v>668.5</v>
      </c>
      <c r="F32" s="8">
        <v>634.89</v>
      </c>
      <c r="G32" s="8">
        <v>631.01</v>
      </c>
      <c r="H32" s="8">
        <v>618.79</v>
      </c>
      <c r="I32" s="8">
        <v>623.85</v>
      </c>
      <c r="J32" s="8">
        <v>641.27</v>
      </c>
      <c r="K32" s="8">
        <v>639.34</v>
      </c>
      <c r="L32" s="8">
        <v>652.48</v>
      </c>
      <c r="M32" s="8">
        <v>654.35</v>
      </c>
      <c r="N32" s="8">
        <v>653.78</v>
      </c>
      <c r="O32" s="8">
        <v>651.52</v>
      </c>
      <c r="P32" s="8">
        <v>650.99</v>
      </c>
      <c r="Q32" s="8">
        <v>634.86</v>
      </c>
      <c r="R32" s="8">
        <v>634.86</v>
      </c>
      <c r="S32" s="8">
        <v>651.24</v>
      </c>
      <c r="T32" s="8">
        <v>624.70000000000005</v>
      </c>
      <c r="U32" s="8">
        <v>620.59</v>
      </c>
      <c r="V32" s="8">
        <v>622.27</v>
      </c>
      <c r="W32" s="8">
        <v>633.15</v>
      </c>
      <c r="X32" s="8">
        <v>630.76</v>
      </c>
      <c r="Y32" s="8">
        <v>634.55999999999995</v>
      </c>
      <c r="Z32" s="8">
        <v>634.37</v>
      </c>
      <c r="AA32" s="8">
        <v>630.32000000000005</v>
      </c>
      <c r="AB32" s="8">
        <v>632.33000000000004</v>
      </c>
      <c r="AC32" s="8">
        <v>641.95000000000005</v>
      </c>
      <c r="AD32" s="8">
        <v>641.16</v>
      </c>
      <c r="AE32" s="8">
        <v>642.75</v>
      </c>
      <c r="AF32" s="8">
        <v>646.29999999999995</v>
      </c>
      <c r="AG32" s="8">
        <v>664.55</v>
      </c>
      <c r="AH32" s="8">
        <v>659.54</v>
      </c>
      <c r="AI32" s="8">
        <v>688.99</v>
      </c>
      <c r="AJ32" s="8">
        <v>679.28</v>
      </c>
      <c r="AK32" s="8">
        <v>684.15</v>
      </c>
      <c r="AL32" s="8">
        <v>689.69</v>
      </c>
      <c r="AM32" s="8">
        <v>726.1</v>
      </c>
      <c r="AN32" s="8">
        <v>723.75</v>
      </c>
      <c r="AO32" s="8">
        <v>721.89</v>
      </c>
      <c r="AP32" s="8">
        <v>732.05</v>
      </c>
      <c r="AQ32" s="8">
        <v>759.29</v>
      </c>
      <c r="AR32" s="8">
        <v>764.95</v>
      </c>
      <c r="AS32" s="8">
        <v>783.77</v>
      </c>
      <c r="AT32" s="8">
        <v>800.88</v>
      </c>
      <c r="AU32" s="8">
        <v>800.83</v>
      </c>
      <c r="AV32" s="8">
        <v>783.98</v>
      </c>
      <c r="AW32" s="8">
        <v>817.79</v>
      </c>
      <c r="AX32" s="8">
        <v>820.4</v>
      </c>
      <c r="AY32" s="8">
        <v>813.42</v>
      </c>
      <c r="AZ32" s="8">
        <v>810.94</v>
      </c>
      <c r="BA32" s="8">
        <v>807.57</v>
      </c>
      <c r="BB32" s="8">
        <v>819.45</v>
      </c>
      <c r="BC32" s="8">
        <v>819.45</v>
      </c>
      <c r="BE32" s="40">
        <f t="shared" si="0"/>
        <v>691.22096153846155</v>
      </c>
    </row>
    <row r="33" spans="1:57">
      <c r="A33" s="6" t="s">
        <v>21</v>
      </c>
      <c r="B33" s="7">
        <v>18.66</v>
      </c>
      <c r="C33" s="8">
        <v>546.32000000000005</v>
      </c>
      <c r="D33" s="8">
        <v>508.84</v>
      </c>
      <c r="E33" s="8">
        <v>454.54</v>
      </c>
      <c r="F33" s="8">
        <v>448.79</v>
      </c>
      <c r="G33" s="8">
        <v>447.13</v>
      </c>
      <c r="H33" s="8">
        <v>448.53</v>
      </c>
      <c r="I33" s="8">
        <v>448.53</v>
      </c>
      <c r="J33" s="8">
        <v>459.26</v>
      </c>
      <c r="K33" s="8">
        <v>459.26</v>
      </c>
      <c r="L33" s="8">
        <v>459.26</v>
      </c>
      <c r="M33" s="8">
        <v>463.85</v>
      </c>
      <c r="N33" s="8">
        <v>468.45</v>
      </c>
      <c r="O33" s="8">
        <v>468.45</v>
      </c>
      <c r="P33" s="8">
        <v>465.52</v>
      </c>
      <c r="Q33" s="8">
        <v>519.16</v>
      </c>
      <c r="R33" s="8">
        <v>556.14</v>
      </c>
      <c r="S33" s="8">
        <v>572.29</v>
      </c>
      <c r="T33" s="8">
        <v>555.14</v>
      </c>
      <c r="U33" s="8">
        <v>513.16999999999996</v>
      </c>
      <c r="V33" s="8">
        <v>512.01</v>
      </c>
      <c r="W33" s="8">
        <v>501.03</v>
      </c>
      <c r="X33" s="8">
        <v>501.59</v>
      </c>
      <c r="Y33" s="8">
        <v>499.65</v>
      </c>
      <c r="Z33" s="8">
        <v>514.05999999999995</v>
      </c>
      <c r="AA33" s="8">
        <v>511.91</v>
      </c>
      <c r="AB33" s="8">
        <v>511.64</v>
      </c>
      <c r="AC33" s="8">
        <v>511.64</v>
      </c>
      <c r="AD33" s="8">
        <v>511.64</v>
      </c>
      <c r="AE33" s="8">
        <v>511.64</v>
      </c>
      <c r="AF33" s="8">
        <v>511.64</v>
      </c>
      <c r="AG33" s="8">
        <v>512.71</v>
      </c>
      <c r="AH33" s="8">
        <v>512.71</v>
      </c>
      <c r="AI33" s="8">
        <v>512.71</v>
      </c>
      <c r="AJ33" s="8">
        <v>512.71</v>
      </c>
      <c r="AK33" s="8">
        <v>515.62</v>
      </c>
      <c r="AL33" s="8">
        <v>515.62</v>
      </c>
      <c r="AM33" s="8">
        <v>515.62</v>
      </c>
      <c r="AN33" s="8">
        <v>515.62</v>
      </c>
      <c r="AO33" s="8">
        <v>515.09</v>
      </c>
      <c r="AP33" s="8">
        <v>514.83000000000004</v>
      </c>
      <c r="AQ33" s="8">
        <v>516.04999999999995</v>
      </c>
      <c r="AR33" s="8">
        <v>516.04999999999995</v>
      </c>
      <c r="AS33" s="8">
        <v>516.04999999999995</v>
      </c>
      <c r="AT33" s="8">
        <v>515.52</v>
      </c>
      <c r="AU33" s="8">
        <v>588.54</v>
      </c>
      <c r="AV33" s="8">
        <v>573.92999999999995</v>
      </c>
      <c r="AW33" s="8">
        <v>572.38</v>
      </c>
      <c r="AX33" s="8">
        <v>572.38</v>
      </c>
      <c r="AY33" s="8">
        <v>572.52</v>
      </c>
      <c r="AZ33" s="8">
        <v>596.51</v>
      </c>
      <c r="BA33" s="8">
        <v>604.05999999999995</v>
      </c>
      <c r="BB33" s="8">
        <v>604.05999999999995</v>
      </c>
      <c r="BC33" s="8">
        <v>604.05999999999995</v>
      </c>
      <c r="BE33" s="40">
        <f t="shared" si="0"/>
        <v>515.5790384615384</v>
      </c>
    </row>
    <row r="34" spans="1:57">
      <c r="A34" s="6" t="s">
        <v>22</v>
      </c>
      <c r="B34" s="7">
        <v>0.92</v>
      </c>
      <c r="C34" s="8">
        <v>696</v>
      </c>
      <c r="D34" s="8">
        <v>693</v>
      </c>
      <c r="E34" s="8">
        <v>681</v>
      </c>
      <c r="F34" s="8">
        <v>656</v>
      </c>
      <c r="G34" s="8">
        <v>650</v>
      </c>
      <c r="H34" s="8">
        <v>622</v>
      </c>
      <c r="I34" s="8">
        <v>596</v>
      </c>
      <c r="J34" s="8">
        <v>563</v>
      </c>
      <c r="K34" s="8">
        <v>567</v>
      </c>
      <c r="L34" s="8">
        <v>563</v>
      </c>
      <c r="M34" s="8">
        <v>556</v>
      </c>
      <c r="N34" s="8">
        <v>543</v>
      </c>
      <c r="O34" s="8">
        <v>543</v>
      </c>
      <c r="P34" s="8">
        <v>533</v>
      </c>
      <c r="Q34" s="8">
        <v>533</v>
      </c>
      <c r="R34" s="8">
        <v>526</v>
      </c>
      <c r="S34" s="8">
        <v>539</v>
      </c>
      <c r="T34" s="8">
        <v>537</v>
      </c>
      <c r="U34" s="8">
        <v>537</v>
      </c>
      <c r="V34" s="8">
        <v>524</v>
      </c>
      <c r="W34" s="8">
        <v>531</v>
      </c>
      <c r="X34" s="8">
        <v>528</v>
      </c>
      <c r="Y34" s="8">
        <v>517</v>
      </c>
      <c r="Z34" s="8">
        <v>513</v>
      </c>
      <c r="AA34" s="8">
        <v>502</v>
      </c>
      <c r="AB34" s="8">
        <v>496</v>
      </c>
      <c r="AC34" s="8">
        <v>493</v>
      </c>
      <c r="AD34" s="8">
        <v>496</v>
      </c>
      <c r="AE34" s="8">
        <v>498</v>
      </c>
      <c r="AF34" s="8">
        <v>493</v>
      </c>
      <c r="AG34" s="8">
        <v>489</v>
      </c>
      <c r="AH34" s="8">
        <v>487</v>
      </c>
      <c r="AI34" s="8">
        <v>481</v>
      </c>
      <c r="AJ34" s="8">
        <v>467</v>
      </c>
      <c r="AK34" s="8">
        <v>469</v>
      </c>
      <c r="AL34" s="8">
        <v>476</v>
      </c>
      <c r="AM34" s="8">
        <v>476</v>
      </c>
      <c r="AN34" s="8">
        <v>474</v>
      </c>
      <c r="AO34" s="8">
        <v>493</v>
      </c>
      <c r="AP34" s="8">
        <v>506</v>
      </c>
      <c r="AQ34" s="8">
        <v>517</v>
      </c>
      <c r="AR34" s="8">
        <v>524</v>
      </c>
      <c r="AS34" s="8">
        <v>541</v>
      </c>
      <c r="AT34" s="8">
        <v>578</v>
      </c>
      <c r="AU34" s="8">
        <v>593</v>
      </c>
      <c r="AV34" s="8">
        <v>615</v>
      </c>
      <c r="AW34" s="8">
        <v>613</v>
      </c>
      <c r="AX34" s="8">
        <v>620</v>
      </c>
      <c r="AY34" s="8">
        <v>633</v>
      </c>
      <c r="AZ34" s="8">
        <v>659</v>
      </c>
      <c r="BA34" s="8">
        <v>654</v>
      </c>
      <c r="BB34" s="8">
        <v>648</v>
      </c>
      <c r="BC34" s="8">
        <v>637</v>
      </c>
      <c r="BE34" s="40">
        <f t="shared" si="0"/>
        <v>551.51923076923072</v>
      </c>
    </row>
    <row r="35" spans="1:57">
      <c r="A35" s="6" t="s">
        <v>23</v>
      </c>
      <c r="B35" s="7">
        <v>0.28999999999999998</v>
      </c>
      <c r="C35" s="8">
        <v>667.41880000000003</v>
      </c>
      <c r="D35" s="8">
        <v>671.46170000000006</v>
      </c>
      <c r="E35" s="8">
        <v>560.35760000000005</v>
      </c>
      <c r="F35" s="8">
        <v>559.28510000000006</v>
      </c>
      <c r="G35" s="8">
        <v>566.5865</v>
      </c>
      <c r="H35" s="8">
        <v>563.02280000000007</v>
      </c>
      <c r="I35" s="8">
        <v>575.38580000000002</v>
      </c>
      <c r="J35" s="8">
        <v>575.4271</v>
      </c>
      <c r="K35" s="8">
        <v>584.1309</v>
      </c>
      <c r="L35" s="8">
        <v>599.39769999999999</v>
      </c>
      <c r="M35" s="8">
        <v>586.7473</v>
      </c>
      <c r="N35" s="8">
        <v>582.5856</v>
      </c>
      <c r="O35" s="8">
        <v>591.47440000000006</v>
      </c>
      <c r="P35" s="8">
        <v>611.70339999999999</v>
      </c>
      <c r="Q35" s="8">
        <v>630.64650000000006</v>
      </c>
      <c r="R35" s="8">
        <v>628.70980000000009</v>
      </c>
      <c r="S35" s="8">
        <v>640.61350000000004</v>
      </c>
      <c r="T35" s="8">
        <v>599.34379999999999</v>
      </c>
      <c r="U35" s="8">
        <v>640.65820000000008</v>
      </c>
      <c r="V35" s="8">
        <v>640.56540000000007</v>
      </c>
      <c r="W35" s="8">
        <v>640.51960000000008</v>
      </c>
      <c r="X35" s="8">
        <v>618.94230000000005</v>
      </c>
      <c r="Y35" s="8">
        <v>632.05060000000003</v>
      </c>
      <c r="Z35" s="8">
        <v>637.92630000000008</v>
      </c>
      <c r="AA35" s="8">
        <v>628.46890000000008</v>
      </c>
      <c r="AB35" s="8">
        <v>611.32720000000006</v>
      </c>
      <c r="AC35" s="8">
        <v>622.13970000000006</v>
      </c>
      <c r="AD35" s="8">
        <v>595.9991</v>
      </c>
      <c r="AE35" s="8">
        <v>627.13980000000004</v>
      </c>
      <c r="AF35" s="8">
        <v>561.52370000000008</v>
      </c>
      <c r="AG35" s="8">
        <v>599.202</v>
      </c>
      <c r="AH35" s="8">
        <v>621.92750000000001</v>
      </c>
      <c r="AI35" s="8">
        <v>616.41830000000004</v>
      </c>
      <c r="AJ35" s="8">
        <v>624.09580000000005</v>
      </c>
      <c r="AK35" s="8">
        <v>634.50639999999999</v>
      </c>
      <c r="AL35" s="8">
        <v>637.46310000000005</v>
      </c>
      <c r="AM35" s="8">
        <v>645.61959999999999</v>
      </c>
      <c r="AN35" s="8">
        <v>637.29860000000008</v>
      </c>
      <c r="AO35" s="8">
        <v>617.83050000000003</v>
      </c>
      <c r="AP35" s="8">
        <v>625.10640000000001</v>
      </c>
      <c r="AQ35" s="8">
        <v>690.88830000000007</v>
      </c>
      <c r="AR35" s="8">
        <v>640.17939999999999</v>
      </c>
      <c r="AS35" s="8">
        <v>704.83130000000006</v>
      </c>
      <c r="AT35" s="8">
        <v>599.12700000000007</v>
      </c>
      <c r="AU35" s="8">
        <v>663.22590000000002</v>
      </c>
      <c r="AV35" s="8">
        <v>663.60620000000006</v>
      </c>
      <c r="AW35" s="8">
        <v>683.42240000000004</v>
      </c>
      <c r="AX35" s="8">
        <v>722.5258</v>
      </c>
      <c r="AY35" s="8">
        <v>754.41759999999999</v>
      </c>
      <c r="AZ35" s="8">
        <v>761.78870000000006</v>
      </c>
      <c r="BA35" s="8">
        <v>761.76710000000003</v>
      </c>
      <c r="BB35" s="8">
        <v>715.82490000000007</v>
      </c>
      <c r="BC35" s="8">
        <v>721.67420000000004</v>
      </c>
      <c r="BE35" s="40">
        <f t="shared" si="0"/>
        <v>633.20937115384629</v>
      </c>
    </row>
    <row r="36" spans="1:57">
      <c r="A36" s="6" t="s">
        <v>24</v>
      </c>
      <c r="B36" s="7">
        <v>6.88</v>
      </c>
      <c r="C36" s="8">
        <v>466</v>
      </c>
      <c r="D36" s="8">
        <v>466</v>
      </c>
      <c r="E36" s="8">
        <v>466</v>
      </c>
      <c r="F36" s="8">
        <v>466</v>
      </c>
      <c r="G36" s="8">
        <v>466</v>
      </c>
      <c r="H36" s="8">
        <v>470</v>
      </c>
      <c r="I36" s="8">
        <v>470</v>
      </c>
      <c r="J36" s="8">
        <v>470</v>
      </c>
      <c r="K36" s="8">
        <v>458</v>
      </c>
      <c r="L36" s="8">
        <v>458</v>
      </c>
      <c r="M36" s="8">
        <v>458</v>
      </c>
      <c r="N36" s="8">
        <v>453</v>
      </c>
      <c r="O36" s="8">
        <v>448</v>
      </c>
      <c r="P36" s="8">
        <v>444</v>
      </c>
      <c r="Q36" s="8">
        <v>444</v>
      </c>
      <c r="R36" s="8">
        <v>444</v>
      </c>
      <c r="S36" s="8">
        <v>456</v>
      </c>
      <c r="T36" s="8">
        <v>444</v>
      </c>
      <c r="U36" s="8">
        <v>443</v>
      </c>
      <c r="V36" s="8">
        <v>407</v>
      </c>
      <c r="W36" s="8">
        <v>407</v>
      </c>
      <c r="X36" s="8">
        <v>403</v>
      </c>
      <c r="Y36" s="8">
        <v>403</v>
      </c>
      <c r="Z36" s="8">
        <v>403</v>
      </c>
      <c r="AA36" s="8">
        <v>403</v>
      </c>
      <c r="AB36" s="8">
        <v>403</v>
      </c>
      <c r="AC36" s="8">
        <v>403</v>
      </c>
      <c r="AD36" s="8">
        <v>404.6</v>
      </c>
      <c r="AE36" s="8">
        <v>404.6</v>
      </c>
      <c r="AF36" s="8">
        <v>404.6</v>
      </c>
      <c r="AG36" s="8">
        <v>404.6</v>
      </c>
      <c r="AH36" s="8">
        <v>404.6</v>
      </c>
      <c r="AI36" s="8">
        <v>404.6</v>
      </c>
      <c r="AJ36" s="8">
        <v>404.6</v>
      </c>
      <c r="AK36" s="8">
        <v>404.6</v>
      </c>
      <c r="AL36" s="8">
        <v>412</v>
      </c>
      <c r="AM36" s="8">
        <v>412</v>
      </c>
      <c r="AN36" s="8">
        <v>412</v>
      </c>
      <c r="AO36" s="8">
        <v>412</v>
      </c>
      <c r="AP36" s="8">
        <v>412</v>
      </c>
      <c r="AQ36" s="8">
        <v>448</v>
      </c>
      <c r="AR36" s="8">
        <v>448</v>
      </c>
      <c r="AS36" s="8">
        <v>472</v>
      </c>
      <c r="AT36" s="8">
        <v>472</v>
      </c>
      <c r="AU36" s="8">
        <v>472</v>
      </c>
      <c r="AV36" s="8">
        <v>480</v>
      </c>
      <c r="AW36" s="8">
        <v>480</v>
      </c>
      <c r="AX36" s="8">
        <v>480</v>
      </c>
      <c r="AY36" s="8">
        <v>485</v>
      </c>
      <c r="AZ36" s="8">
        <v>485</v>
      </c>
      <c r="BA36" s="8">
        <v>485</v>
      </c>
      <c r="BB36" s="8">
        <v>485</v>
      </c>
      <c r="BC36" s="8">
        <v>485</v>
      </c>
      <c r="BE36" s="40">
        <f t="shared" si="0"/>
        <v>440.95769230769235</v>
      </c>
    </row>
    <row r="37" spans="1:57">
      <c r="A37" s="6" t="s">
        <v>7</v>
      </c>
      <c r="B37" s="7">
        <v>0.59</v>
      </c>
      <c r="C37" s="8">
        <v>412.57</v>
      </c>
      <c r="D37" s="8">
        <v>407.83</v>
      </c>
      <c r="E37" s="8">
        <v>400.76</v>
      </c>
      <c r="F37" s="8">
        <v>454.57</v>
      </c>
      <c r="G37" s="8">
        <v>401.74</v>
      </c>
      <c r="H37" s="8">
        <v>410.31</v>
      </c>
      <c r="I37" s="8">
        <v>399.93</v>
      </c>
      <c r="J37" s="8">
        <v>399.38</v>
      </c>
      <c r="K37" s="8">
        <v>423.55</v>
      </c>
      <c r="L37" s="8">
        <v>409.18</v>
      </c>
      <c r="M37" s="8">
        <v>417.34</v>
      </c>
      <c r="N37" s="8">
        <v>388.86</v>
      </c>
      <c r="O37" s="8">
        <v>419.75</v>
      </c>
      <c r="P37" s="8">
        <v>415.59</v>
      </c>
      <c r="Q37" s="8">
        <v>385.91</v>
      </c>
      <c r="R37" s="8">
        <v>417.19</v>
      </c>
      <c r="S37" s="8">
        <v>400.58</v>
      </c>
      <c r="T37" s="8">
        <v>423.15</v>
      </c>
      <c r="U37" s="8">
        <v>406.17</v>
      </c>
      <c r="V37" s="8">
        <v>419.63</v>
      </c>
      <c r="W37" s="8">
        <v>401.86</v>
      </c>
      <c r="X37" s="8">
        <v>412.66</v>
      </c>
      <c r="Y37" s="8">
        <v>410.3</v>
      </c>
      <c r="Z37" s="8">
        <v>388.25</v>
      </c>
      <c r="AA37" s="8">
        <v>402.07</v>
      </c>
      <c r="AB37" s="8">
        <v>407.67</v>
      </c>
      <c r="AC37" s="8">
        <v>407.41</v>
      </c>
      <c r="AD37" s="8">
        <v>410.78</v>
      </c>
      <c r="AE37" s="8">
        <v>398.6</v>
      </c>
      <c r="AF37" s="8">
        <v>408.33</v>
      </c>
      <c r="AG37" s="8">
        <v>403.73</v>
      </c>
      <c r="AH37" s="8">
        <v>371.7</v>
      </c>
      <c r="AI37" s="8">
        <v>411.84</v>
      </c>
      <c r="AJ37" s="8">
        <v>408.42</v>
      </c>
      <c r="AK37" s="8">
        <v>395.43</v>
      </c>
      <c r="AL37" s="8">
        <v>406.2</v>
      </c>
      <c r="AM37" s="8">
        <v>385.95</v>
      </c>
      <c r="AN37" s="8">
        <v>404.59</v>
      </c>
      <c r="AO37" s="8">
        <v>387.18</v>
      </c>
      <c r="AP37" s="8">
        <v>382.42</v>
      </c>
      <c r="AQ37" s="8">
        <v>424.16</v>
      </c>
      <c r="AR37" s="8">
        <v>415.17</v>
      </c>
      <c r="AS37" s="8">
        <v>386.82</v>
      </c>
      <c r="AT37" s="8">
        <v>397.74</v>
      </c>
      <c r="AU37" s="8">
        <v>381.13</v>
      </c>
      <c r="AV37" s="8">
        <v>403.95</v>
      </c>
      <c r="AW37" s="8">
        <v>388.17</v>
      </c>
      <c r="AX37" s="8">
        <v>376.29</v>
      </c>
      <c r="AY37" s="8">
        <v>400</v>
      </c>
      <c r="AZ37" s="8">
        <v>387.08</v>
      </c>
      <c r="BA37" s="8">
        <v>407.02</v>
      </c>
      <c r="BB37" s="8">
        <v>404.4</v>
      </c>
      <c r="BC37" s="8">
        <v>412.81</v>
      </c>
      <c r="BE37" s="40">
        <f t="shared" si="0"/>
        <v>403.68365384615396</v>
      </c>
    </row>
    <row r="38" spans="1:57">
      <c r="A38" s="6" t="s">
        <v>8</v>
      </c>
      <c r="B38" s="7">
        <v>0.41</v>
      </c>
      <c r="C38" s="8">
        <v>324.79000000000002</v>
      </c>
      <c r="D38" s="8">
        <v>324.79000000000002</v>
      </c>
      <c r="E38" s="8">
        <v>324.79000000000002</v>
      </c>
      <c r="F38" s="8">
        <v>324.79000000000002</v>
      </c>
      <c r="G38" s="8">
        <v>324.79000000000002</v>
      </c>
      <c r="H38" s="8">
        <v>324.79000000000002</v>
      </c>
      <c r="I38" s="8">
        <v>324.79000000000002</v>
      </c>
      <c r="J38" s="8">
        <v>324.79000000000002</v>
      </c>
      <c r="K38" s="8">
        <v>324.79000000000002</v>
      </c>
      <c r="L38" s="8">
        <v>324.79000000000002</v>
      </c>
      <c r="M38" s="8">
        <v>324.79000000000002</v>
      </c>
      <c r="N38" s="8">
        <v>324.79000000000002</v>
      </c>
      <c r="O38" s="8">
        <v>324.79000000000002</v>
      </c>
      <c r="P38" s="8">
        <v>324.79000000000002</v>
      </c>
      <c r="Q38" s="8">
        <v>552.91</v>
      </c>
      <c r="R38" s="8">
        <v>514.1</v>
      </c>
      <c r="S38" s="8">
        <v>515.99</v>
      </c>
      <c r="T38" s="8">
        <v>515.99</v>
      </c>
      <c r="U38" s="8">
        <v>515.99</v>
      </c>
      <c r="V38" s="8">
        <v>515.99</v>
      </c>
      <c r="W38" s="8">
        <v>460.89</v>
      </c>
      <c r="X38" s="8">
        <v>460.89</v>
      </c>
      <c r="Y38" s="8">
        <v>460.89</v>
      </c>
      <c r="Z38" s="8">
        <v>460.89</v>
      </c>
      <c r="AA38" s="8">
        <v>460.89</v>
      </c>
      <c r="AB38" s="8">
        <v>460.89</v>
      </c>
      <c r="AC38" s="8">
        <v>460.89</v>
      </c>
      <c r="AD38" s="8">
        <v>460.89</v>
      </c>
      <c r="AE38" s="8">
        <v>460.89</v>
      </c>
      <c r="AF38" s="8">
        <v>460.89</v>
      </c>
      <c r="AG38" s="8">
        <v>438.44</v>
      </c>
      <c r="AH38" s="8">
        <v>438.44</v>
      </c>
      <c r="AI38" s="8">
        <v>460.89</v>
      </c>
      <c r="AJ38" s="8">
        <v>457.82</v>
      </c>
      <c r="AK38" s="8">
        <v>457.82</v>
      </c>
      <c r="AL38" s="8">
        <v>457.82</v>
      </c>
      <c r="AM38" s="8">
        <v>442.52</v>
      </c>
      <c r="AN38" s="8">
        <v>433.34</v>
      </c>
      <c r="AO38" s="8">
        <v>433.34</v>
      </c>
      <c r="AP38" s="8">
        <v>433.34</v>
      </c>
      <c r="AQ38" s="8">
        <v>433.34</v>
      </c>
      <c r="AR38" s="8">
        <v>417.01</v>
      </c>
      <c r="AS38" s="8">
        <v>395.58</v>
      </c>
      <c r="AT38" s="8">
        <v>374.15</v>
      </c>
      <c r="AU38" s="8">
        <v>374.15</v>
      </c>
      <c r="AV38" s="8">
        <v>374.15</v>
      </c>
      <c r="AW38" s="8">
        <v>374.15</v>
      </c>
      <c r="AX38" s="8">
        <v>415.99</v>
      </c>
      <c r="AY38" s="8">
        <v>415.99</v>
      </c>
      <c r="AZ38" s="8">
        <v>415.99</v>
      </c>
      <c r="BA38" s="8">
        <v>740.48</v>
      </c>
      <c r="BB38" s="8">
        <v>740.48</v>
      </c>
      <c r="BC38" s="8">
        <v>740.48</v>
      </c>
      <c r="BE38" s="40">
        <f t="shared" si="0"/>
        <v>435.15096153846167</v>
      </c>
    </row>
    <row r="39" spans="1:57">
      <c r="A39" s="16" t="s">
        <v>3</v>
      </c>
      <c r="B39" s="25">
        <f>SUM(B30:B38)</f>
        <v>100</v>
      </c>
      <c r="C39" s="163">
        <v>615.21140000000003</v>
      </c>
      <c r="D39" s="163">
        <v>568.19119999999998</v>
      </c>
      <c r="E39" s="163">
        <v>548.02819999999997</v>
      </c>
      <c r="F39" s="163">
        <v>533.79090000000008</v>
      </c>
      <c r="G39" s="163">
        <v>531.12080000000003</v>
      </c>
      <c r="H39" s="163">
        <v>525.7921</v>
      </c>
      <c r="I39" s="163">
        <v>527.34400000000005</v>
      </c>
      <c r="J39" s="163">
        <v>534.52970000000005</v>
      </c>
      <c r="K39" s="163">
        <v>539.12310000000002</v>
      </c>
      <c r="L39" s="163">
        <v>538.68450000000007</v>
      </c>
      <c r="M39" s="163">
        <v>540.58120000000008</v>
      </c>
      <c r="N39" s="163">
        <v>543.84670000000006</v>
      </c>
      <c r="O39" s="163">
        <v>541.0607</v>
      </c>
      <c r="P39" s="163">
        <v>542.33950000000004</v>
      </c>
      <c r="Q39" s="163">
        <v>559.0942</v>
      </c>
      <c r="R39" s="163">
        <v>590.56920000000002</v>
      </c>
      <c r="S39" s="163">
        <v>610.95680000000004</v>
      </c>
      <c r="T39" s="163">
        <v>584.51960000000008</v>
      </c>
      <c r="U39" s="163">
        <v>568.31510000000003</v>
      </c>
      <c r="V39" s="163">
        <v>561.31470000000002</v>
      </c>
      <c r="W39" s="163">
        <v>559.58440000000007</v>
      </c>
      <c r="X39" s="163">
        <v>555.88459999999998</v>
      </c>
      <c r="Y39" s="163">
        <v>556.73820000000001</v>
      </c>
      <c r="Z39" s="163">
        <v>560.71249999999998</v>
      </c>
      <c r="AA39" s="163">
        <v>558.18979999999999</v>
      </c>
      <c r="AB39" s="163">
        <v>565.3057</v>
      </c>
      <c r="AC39" s="163">
        <v>571.05860000000007</v>
      </c>
      <c r="AD39" s="163">
        <v>570.03830000000005</v>
      </c>
      <c r="AE39" s="163">
        <v>570.15710000000001</v>
      </c>
      <c r="AF39" s="163">
        <v>590.03899999999999</v>
      </c>
      <c r="AG39" s="163">
        <v>584.78110000000004</v>
      </c>
      <c r="AH39" s="163">
        <v>582.27539999999999</v>
      </c>
      <c r="AI39" s="163">
        <v>601.89160000000004</v>
      </c>
      <c r="AJ39" s="163">
        <v>598.80550000000005</v>
      </c>
      <c r="AK39" s="163">
        <v>599.69640000000004</v>
      </c>
      <c r="AL39" s="163">
        <v>608.89340000000004</v>
      </c>
      <c r="AM39" s="163">
        <v>622.81330000000003</v>
      </c>
      <c r="AN39" s="163">
        <v>622.50380000000007</v>
      </c>
      <c r="AO39" s="163">
        <v>622.61560000000009</v>
      </c>
      <c r="AP39" s="163">
        <v>620.67610000000002</v>
      </c>
      <c r="AQ39" s="163">
        <v>630.30320000000006</v>
      </c>
      <c r="AR39" s="163">
        <v>638.30540000000008</v>
      </c>
      <c r="AS39" s="163">
        <v>633.8895</v>
      </c>
      <c r="AT39" s="163">
        <v>621.1463</v>
      </c>
      <c r="AU39" s="163">
        <v>634.97990000000004</v>
      </c>
      <c r="AV39" s="163">
        <v>627.39620000000002</v>
      </c>
      <c r="AW39" s="163">
        <v>636.58040000000005</v>
      </c>
      <c r="AX39" s="163">
        <v>637.70010000000002</v>
      </c>
      <c r="AY39" s="163">
        <v>637.79399999999998</v>
      </c>
      <c r="AZ39" s="163">
        <v>642.17079999999999</v>
      </c>
      <c r="BA39" s="163">
        <v>643.76600000000008</v>
      </c>
      <c r="BB39" s="163">
        <v>651.48290000000009</v>
      </c>
      <c r="BC39" s="163">
        <v>645.37990000000002</v>
      </c>
      <c r="BE39" s="40">
        <f t="shared" si="0"/>
        <v>586.39917692307688</v>
      </c>
    </row>
    <row r="40" spans="1:57">
      <c r="A40" s="26" t="s">
        <v>205</v>
      </c>
      <c r="B40" s="27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</row>
    <row r="41" spans="1:57">
      <c r="A41" s="408" t="s">
        <v>67</v>
      </c>
      <c r="B41" s="409"/>
      <c r="C41" s="409"/>
      <c r="D41" s="409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</row>
    <row r="42" spans="1:57">
      <c r="B42" s="40"/>
      <c r="C42" s="40"/>
    </row>
    <row r="44" spans="1:57">
      <c r="A44" t="s">
        <v>153</v>
      </c>
      <c r="C44" s="36">
        <f>+C23</f>
        <v>450.61080000000004</v>
      </c>
      <c r="D44" s="36">
        <f>+D23</f>
        <v>463.91580000000005</v>
      </c>
      <c r="E44" s="36">
        <f>+E23</f>
        <v>461.4178</v>
      </c>
      <c r="F44" s="36">
        <f>+F23</f>
        <v>464.76580000000001</v>
      </c>
      <c r="G44" s="36">
        <f>+G23</f>
        <v>456.00130000000001</v>
      </c>
      <c r="H44" s="36">
        <f t="shared" ref="H44:BC44" si="1">+H23</f>
        <v>458.65790000000004</v>
      </c>
      <c r="I44" s="36">
        <f t="shared" si="1"/>
        <v>461.83770000000004</v>
      </c>
      <c r="J44" s="36">
        <f t="shared" si="1"/>
        <v>469.7099</v>
      </c>
      <c r="K44" s="36">
        <f t="shared" si="1"/>
        <v>481.61660000000001</v>
      </c>
      <c r="L44" s="36">
        <f t="shared" si="1"/>
        <v>478.80580000000003</v>
      </c>
      <c r="M44" s="36">
        <f t="shared" si="1"/>
        <v>488.23270000000002</v>
      </c>
      <c r="N44" s="36">
        <f t="shared" si="1"/>
        <v>501.06350000000003</v>
      </c>
      <c r="O44" s="36">
        <f t="shared" si="1"/>
        <v>508.983</v>
      </c>
      <c r="P44" s="36">
        <f t="shared" si="1"/>
        <v>514.13880000000006</v>
      </c>
      <c r="Q44" s="36">
        <f t="shared" si="1"/>
        <v>528.78050000000007</v>
      </c>
      <c r="R44" s="36">
        <f t="shared" si="1"/>
        <v>556.22739999999999</v>
      </c>
      <c r="S44" s="36">
        <f t="shared" si="1"/>
        <v>559.21490000000006</v>
      </c>
      <c r="T44" s="36">
        <f t="shared" si="1"/>
        <v>555.9461</v>
      </c>
      <c r="U44" s="36">
        <f t="shared" si="1"/>
        <v>558.37470000000008</v>
      </c>
      <c r="V44" s="36">
        <f t="shared" si="1"/>
        <v>562.92899999999997</v>
      </c>
      <c r="W44" s="36">
        <f t="shared" si="1"/>
        <v>577.29489999999998</v>
      </c>
      <c r="X44" s="36">
        <f t="shared" si="1"/>
        <v>576.47130000000004</v>
      </c>
      <c r="Y44" s="36">
        <f t="shared" si="1"/>
        <v>533.11990000000003</v>
      </c>
      <c r="Z44" s="36">
        <f t="shared" si="1"/>
        <v>517.53960000000006</v>
      </c>
      <c r="AA44" s="36">
        <f t="shared" si="1"/>
        <v>504.09430000000003</v>
      </c>
      <c r="AB44" s="36">
        <f t="shared" si="1"/>
        <v>486.47750000000002</v>
      </c>
      <c r="AC44" s="36">
        <f t="shared" si="1"/>
        <v>473.43080000000003</v>
      </c>
      <c r="AD44" s="36">
        <f t="shared" si="1"/>
        <v>476.75110000000001</v>
      </c>
      <c r="AE44" s="36">
        <f t="shared" si="1"/>
        <v>477.65140000000002</v>
      </c>
      <c r="AF44" s="36">
        <f t="shared" si="1"/>
        <v>473.11760000000004</v>
      </c>
      <c r="AG44" s="36">
        <f t="shared" si="1"/>
        <v>469.74870000000004</v>
      </c>
      <c r="AH44" s="36">
        <f t="shared" si="1"/>
        <v>473.12569999999999</v>
      </c>
      <c r="AI44" s="36">
        <f t="shared" si="1"/>
        <v>463.78250000000003</v>
      </c>
      <c r="AJ44" s="36">
        <f t="shared" si="1"/>
        <v>463.13650000000001</v>
      </c>
      <c r="AK44" s="36">
        <f t="shared" si="1"/>
        <v>464.77800000000002</v>
      </c>
      <c r="AL44" s="36">
        <f t="shared" si="1"/>
        <v>459.0444</v>
      </c>
      <c r="AM44" s="36">
        <f t="shared" si="1"/>
        <v>460.77460000000002</v>
      </c>
      <c r="AN44" s="36">
        <f t="shared" si="1"/>
        <v>458.27499999999998</v>
      </c>
      <c r="AO44" s="36">
        <f t="shared" si="1"/>
        <v>457.69580000000002</v>
      </c>
      <c r="AP44" s="36">
        <f t="shared" si="1"/>
        <v>456.48420000000004</v>
      </c>
      <c r="AQ44" s="36">
        <f t="shared" si="1"/>
        <v>458.85120000000001</v>
      </c>
      <c r="AR44" s="36">
        <f t="shared" si="1"/>
        <v>461.61560000000003</v>
      </c>
      <c r="AS44" s="36">
        <f t="shared" si="1"/>
        <v>469.6832</v>
      </c>
      <c r="AT44" s="36">
        <f t="shared" si="1"/>
        <v>470.51740000000001</v>
      </c>
      <c r="AU44" s="36">
        <f t="shared" si="1"/>
        <v>476.7851</v>
      </c>
      <c r="AV44" s="36">
        <f t="shared" si="1"/>
        <v>481.26240000000001</v>
      </c>
      <c r="AW44" s="36">
        <f t="shared" si="1"/>
        <v>488.79680000000002</v>
      </c>
      <c r="AX44" s="36">
        <f t="shared" si="1"/>
        <v>499.00470000000001</v>
      </c>
      <c r="AY44" s="36">
        <f t="shared" si="1"/>
        <v>505.2482</v>
      </c>
      <c r="AZ44" s="36">
        <f t="shared" si="1"/>
        <v>517.96680000000003</v>
      </c>
      <c r="BA44" s="36">
        <f t="shared" si="1"/>
        <v>526.01170000000002</v>
      </c>
      <c r="BB44" s="36">
        <f t="shared" si="1"/>
        <v>524.38850000000002</v>
      </c>
      <c r="BC44" s="36">
        <f t="shared" si="1"/>
        <v>529.52650000000006</v>
      </c>
    </row>
    <row r="45" spans="1:57">
      <c r="A45" t="s">
        <v>191</v>
      </c>
      <c r="C45" s="36">
        <f>MAX(C9:C22)</f>
        <v>612</v>
      </c>
      <c r="D45" s="36">
        <f>MAX(D9:D22)</f>
        <v>608</v>
      </c>
      <c r="E45" s="36">
        <f>MAX(E9:E22)</f>
        <v>600</v>
      </c>
      <c r="F45" s="36">
        <f>MAX(F9:F22)</f>
        <v>592</v>
      </c>
      <c r="G45" s="36">
        <f>MAX(G9:G22)</f>
        <v>588</v>
      </c>
      <c r="H45" s="36">
        <f t="shared" ref="H45:BC45" si="2">MAX(H9:H22)</f>
        <v>584</v>
      </c>
      <c r="I45" s="36">
        <f t="shared" si="2"/>
        <v>580</v>
      </c>
      <c r="J45" s="36">
        <f t="shared" si="2"/>
        <v>581</v>
      </c>
      <c r="K45" s="36">
        <f t="shared" si="2"/>
        <v>581</v>
      </c>
      <c r="L45" s="36">
        <f t="shared" si="2"/>
        <v>583</v>
      </c>
      <c r="M45" s="36">
        <f t="shared" si="2"/>
        <v>590</v>
      </c>
      <c r="N45" s="36">
        <f t="shared" si="2"/>
        <v>597</v>
      </c>
      <c r="O45" s="36">
        <f t="shared" si="2"/>
        <v>605</v>
      </c>
      <c r="P45" s="36">
        <f t="shared" si="2"/>
        <v>608</v>
      </c>
      <c r="Q45" s="36">
        <f t="shared" si="2"/>
        <v>614</v>
      </c>
      <c r="R45" s="36">
        <f t="shared" si="2"/>
        <v>626</v>
      </c>
      <c r="S45" s="36">
        <f t="shared" si="2"/>
        <v>629</v>
      </c>
      <c r="T45" s="36">
        <f t="shared" si="2"/>
        <v>633</v>
      </c>
      <c r="U45" s="36">
        <f t="shared" si="2"/>
        <v>633</v>
      </c>
      <c r="V45" s="36">
        <f t="shared" si="2"/>
        <v>631</v>
      </c>
      <c r="W45" s="36">
        <f t="shared" si="2"/>
        <v>637.58670000000006</v>
      </c>
      <c r="X45" s="36">
        <f t="shared" si="2"/>
        <v>642.85890000000006</v>
      </c>
      <c r="Y45" s="36">
        <f t="shared" si="2"/>
        <v>612</v>
      </c>
      <c r="Z45" s="36">
        <f t="shared" si="2"/>
        <v>612</v>
      </c>
      <c r="AA45" s="36">
        <f t="shared" si="2"/>
        <v>609</v>
      </c>
      <c r="AB45" s="36">
        <f t="shared" si="2"/>
        <v>604</v>
      </c>
      <c r="AC45" s="36">
        <f t="shared" si="2"/>
        <v>597</v>
      </c>
      <c r="AD45" s="36">
        <f t="shared" si="2"/>
        <v>595</v>
      </c>
      <c r="AE45" s="36">
        <f t="shared" si="2"/>
        <v>592</v>
      </c>
      <c r="AF45" s="36">
        <f t="shared" si="2"/>
        <v>592</v>
      </c>
      <c r="AG45" s="36">
        <f t="shared" si="2"/>
        <v>588</v>
      </c>
      <c r="AH45" s="36">
        <f t="shared" si="2"/>
        <v>588</v>
      </c>
      <c r="AI45" s="36">
        <f t="shared" si="2"/>
        <v>587</v>
      </c>
      <c r="AJ45" s="36">
        <f t="shared" si="2"/>
        <v>586</v>
      </c>
      <c r="AK45" s="36">
        <f t="shared" si="2"/>
        <v>591</v>
      </c>
      <c r="AL45" s="36">
        <f t="shared" si="2"/>
        <v>596</v>
      </c>
      <c r="AM45" s="36">
        <f t="shared" si="2"/>
        <v>600</v>
      </c>
      <c r="AN45" s="36">
        <f t="shared" si="2"/>
        <v>600</v>
      </c>
      <c r="AO45" s="36">
        <f t="shared" si="2"/>
        <v>611</v>
      </c>
      <c r="AP45" s="36">
        <f t="shared" si="2"/>
        <v>613</v>
      </c>
      <c r="AQ45" s="36">
        <f t="shared" si="2"/>
        <v>619</v>
      </c>
      <c r="AR45" s="36">
        <f t="shared" si="2"/>
        <v>625</v>
      </c>
      <c r="AS45" s="36">
        <f t="shared" si="2"/>
        <v>630</v>
      </c>
      <c r="AT45" s="36">
        <f t="shared" si="2"/>
        <v>631</v>
      </c>
      <c r="AU45" s="36">
        <f t="shared" si="2"/>
        <v>633</v>
      </c>
      <c r="AV45" s="36">
        <f t="shared" si="2"/>
        <v>634</v>
      </c>
      <c r="AW45" s="36">
        <f t="shared" si="2"/>
        <v>634</v>
      </c>
      <c r="AX45" s="36">
        <f t="shared" si="2"/>
        <v>637</v>
      </c>
      <c r="AY45" s="36">
        <f t="shared" si="2"/>
        <v>641</v>
      </c>
      <c r="AZ45" s="36">
        <f t="shared" si="2"/>
        <v>641</v>
      </c>
      <c r="BA45" s="36">
        <f t="shared" si="2"/>
        <v>645</v>
      </c>
      <c r="BB45" s="36">
        <f t="shared" si="2"/>
        <v>649</v>
      </c>
      <c r="BC45" s="36">
        <f t="shared" si="2"/>
        <v>649</v>
      </c>
    </row>
    <row r="46" spans="1:57">
      <c r="A46" t="s">
        <v>151</v>
      </c>
      <c r="C46" s="36">
        <f>MIN(C9:C22)</f>
        <v>175.1454</v>
      </c>
      <c r="D46" s="36">
        <f>MIN(D9:D22)</f>
        <v>175.90180000000001</v>
      </c>
      <c r="E46" s="36">
        <f>MIN(E9:E22)</f>
        <v>176.0487</v>
      </c>
      <c r="F46" s="36">
        <f>MIN(F9:F22)</f>
        <v>190.04400000000001</v>
      </c>
      <c r="G46" s="36">
        <f>MIN(G9:G22)</f>
        <v>185.31180000000001</v>
      </c>
      <c r="H46" s="36">
        <f t="shared" ref="H46:BC46" si="3">MIN(H9:H22)</f>
        <v>211.24350000000001</v>
      </c>
      <c r="I46" s="36">
        <f t="shared" si="3"/>
        <v>211.2988</v>
      </c>
      <c r="J46" s="36">
        <f t="shared" si="3"/>
        <v>235.37090000000001</v>
      </c>
      <c r="K46" s="36">
        <f t="shared" si="3"/>
        <v>354.89640000000003</v>
      </c>
      <c r="L46" s="36">
        <f t="shared" si="3"/>
        <v>237.69340000000003</v>
      </c>
      <c r="M46" s="36">
        <f t="shared" si="3"/>
        <v>234.88490000000002</v>
      </c>
      <c r="N46" s="36">
        <f t="shared" si="3"/>
        <v>233.31180000000001</v>
      </c>
      <c r="O46" s="36">
        <f t="shared" si="3"/>
        <v>237.84100000000001</v>
      </c>
      <c r="P46" s="36">
        <f t="shared" si="3"/>
        <v>241.62970000000001</v>
      </c>
      <c r="Q46" s="36">
        <f t="shared" si="3"/>
        <v>242.83630000000002</v>
      </c>
      <c r="R46" s="36">
        <f t="shared" si="3"/>
        <v>243.5359</v>
      </c>
      <c r="S46" s="36">
        <f t="shared" si="3"/>
        <v>244.56710000000001</v>
      </c>
      <c r="T46" s="36">
        <f t="shared" si="3"/>
        <v>247.57760000000002</v>
      </c>
      <c r="U46" s="36">
        <f t="shared" si="3"/>
        <v>243.58330000000001</v>
      </c>
      <c r="V46" s="36">
        <f t="shared" si="3"/>
        <v>245.95840000000001</v>
      </c>
      <c r="W46" s="36">
        <f t="shared" si="3"/>
        <v>249.67960000000002</v>
      </c>
      <c r="X46" s="36">
        <f t="shared" si="3"/>
        <v>247.89440000000002</v>
      </c>
      <c r="Y46" s="36">
        <f t="shared" si="3"/>
        <v>242.10310000000001</v>
      </c>
      <c r="Z46" s="36">
        <f t="shared" si="3"/>
        <v>240.77160000000001</v>
      </c>
      <c r="AA46" s="36">
        <f t="shared" si="3"/>
        <v>249.4401</v>
      </c>
      <c r="AB46" s="36">
        <f t="shared" si="3"/>
        <v>247.22880000000001</v>
      </c>
      <c r="AC46" s="36">
        <f t="shared" si="3"/>
        <v>256.67720000000003</v>
      </c>
      <c r="AD46" s="36">
        <f t="shared" si="3"/>
        <v>259.91829999999999</v>
      </c>
      <c r="AE46" s="36">
        <f t="shared" si="3"/>
        <v>256.89370000000002</v>
      </c>
      <c r="AF46" s="36">
        <f t="shared" si="3"/>
        <v>257.37200000000001</v>
      </c>
      <c r="AG46" s="36">
        <f t="shared" si="3"/>
        <v>235.91340000000002</v>
      </c>
      <c r="AH46" s="36">
        <f t="shared" si="3"/>
        <v>234.69470000000001</v>
      </c>
      <c r="AI46" s="36">
        <f t="shared" si="3"/>
        <v>245.99130000000002</v>
      </c>
      <c r="AJ46" s="36">
        <f t="shared" si="3"/>
        <v>246.1198</v>
      </c>
      <c r="AK46" s="36">
        <f t="shared" si="3"/>
        <v>257.7996</v>
      </c>
      <c r="AL46" s="36">
        <f t="shared" si="3"/>
        <v>221.4854</v>
      </c>
      <c r="AM46" s="36">
        <f t="shared" si="3"/>
        <v>226.5951</v>
      </c>
      <c r="AN46" s="36">
        <f t="shared" si="3"/>
        <v>245.4615</v>
      </c>
      <c r="AO46" s="36">
        <f t="shared" si="3"/>
        <v>218.10990000000001</v>
      </c>
      <c r="AP46" s="36">
        <f t="shared" si="3"/>
        <v>216.58950000000002</v>
      </c>
      <c r="AQ46" s="36">
        <f t="shared" si="3"/>
        <v>224.33970000000002</v>
      </c>
      <c r="AR46" s="36">
        <f t="shared" si="3"/>
        <v>227.28630000000001</v>
      </c>
      <c r="AS46" s="36">
        <f t="shared" si="3"/>
        <v>226.52</v>
      </c>
      <c r="AT46" s="36">
        <f t="shared" si="3"/>
        <v>225.9922</v>
      </c>
      <c r="AU46" s="36">
        <f t="shared" si="3"/>
        <v>225.56440000000001</v>
      </c>
      <c r="AV46" s="36">
        <f t="shared" si="3"/>
        <v>222.8802</v>
      </c>
      <c r="AW46" s="36">
        <f t="shared" si="3"/>
        <v>226.0352</v>
      </c>
      <c r="AX46" s="36">
        <f t="shared" si="3"/>
        <v>228.84810000000002</v>
      </c>
      <c r="AY46" s="36">
        <f t="shared" si="3"/>
        <v>228.99510000000001</v>
      </c>
      <c r="AZ46" s="36">
        <f t="shared" si="3"/>
        <v>233.45140000000001</v>
      </c>
      <c r="BA46" s="36">
        <f t="shared" si="3"/>
        <v>226.1541</v>
      </c>
      <c r="BB46" s="36">
        <f t="shared" si="3"/>
        <v>233.04860000000002</v>
      </c>
      <c r="BC46" s="36">
        <f t="shared" si="3"/>
        <v>228.48</v>
      </c>
    </row>
    <row r="47" spans="1:57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</row>
    <row r="49" spans="1:55">
      <c r="A49" t="s">
        <v>160</v>
      </c>
      <c r="C49" s="36">
        <f>+C39</f>
        <v>615.21140000000003</v>
      </c>
      <c r="D49" s="36">
        <f>+D39</f>
        <v>568.19119999999998</v>
      </c>
      <c r="E49" s="36">
        <f>+E39</f>
        <v>548.02819999999997</v>
      </c>
      <c r="F49" s="36">
        <f>+F39</f>
        <v>533.79090000000008</v>
      </c>
      <c r="G49" s="36">
        <f>+G39</f>
        <v>531.12080000000003</v>
      </c>
      <c r="H49" s="36">
        <f t="shared" ref="H49:BC49" si="4">+H39</f>
        <v>525.7921</v>
      </c>
      <c r="I49" s="36">
        <f t="shared" si="4"/>
        <v>527.34400000000005</v>
      </c>
      <c r="J49" s="36">
        <f t="shared" si="4"/>
        <v>534.52970000000005</v>
      </c>
      <c r="K49" s="36">
        <f t="shared" si="4"/>
        <v>539.12310000000002</v>
      </c>
      <c r="L49" s="36">
        <f t="shared" si="4"/>
        <v>538.68450000000007</v>
      </c>
      <c r="M49" s="36">
        <f t="shared" si="4"/>
        <v>540.58120000000008</v>
      </c>
      <c r="N49" s="36">
        <f t="shared" si="4"/>
        <v>543.84670000000006</v>
      </c>
      <c r="O49" s="36">
        <f t="shared" si="4"/>
        <v>541.0607</v>
      </c>
      <c r="P49" s="36">
        <f t="shared" si="4"/>
        <v>542.33950000000004</v>
      </c>
      <c r="Q49" s="36">
        <f t="shared" si="4"/>
        <v>559.0942</v>
      </c>
      <c r="R49" s="36">
        <f t="shared" si="4"/>
        <v>590.56920000000002</v>
      </c>
      <c r="S49" s="36">
        <f t="shared" si="4"/>
        <v>610.95680000000004</v>
      </c>
      <c r="T49" s="36">
        <f t="shared" si="4"/>
        <v>584.51960000000008</v>
      </c>
      <c r="U49" s="36">
        <f t="shared" si="4"/>
        <v>568.31510000000003</v>
      </c>
      <c r="V49" s="36">
        <f t="shared" si="4"/>
        <v>561.31470000000002</v>
      </c>
      <c r="W49" s="36">
        <f t="shared" si="4"/>
        <v>559.58440000000007</v>
      </c>
      <c r="X49" s="36">
        <f t="shared" si="4"/>
        <v>555.88459999999998</v>
      </c>
      <c r="Y49" s="36">
        <f t="shared" si="4"/>
        <v>556.73820000000001</v>
      </c>
      <c r="Z49" s="36">
        <f t="shared" si="4"/>
        <v>560.71249999999998</v>
      </c>
      <c r="AA49" s="36">
        <f t="shared" si="4"/>
        <v>558.18979999999999</v>
      </c>
      <c r="AB49" s="36">
        <f t="shared" si="4"/>
        <v>565.3057</v>
      </c>
      <c r="AC49" s="36">
        <f t="shared" si="4"/>
        <v>571.05860000000007</v>
      </c>
      <c r="AD49" s="36">
        <f t="shared" si="4"/>
        <v>570.03830000000005</v>
      </c>
      <c r="AE49" s="36">
        <f t="shared" si="4"/>
        <v>570.15710000000001</v>
      </c>
      <c r="AF49" s="36">
        <f t="shared" si="4"/>
        <v>590.03899999999999</v>
      </c>
      <c r="AG49" s="36">
        <f t="shared" si="4"/>
        <v>584.78110000000004</v>
      </c>
      <c r="AH49" s="36">
        <f t="shared" si="4"/>
        <v>582.27539999999999</v>
      </c>
      <c r="AI49" s="36">
        <f t="shared" si="4"/>
        <v>601.89160000000004</v>
      </c>
      <c r="AJ49" s="36">
        <f t="shared" si="4"/>
        <v>598.80550000000005</v>
      </c>
      <c r="AK49" s="36">
        <f t="shared" si="4"/>
        <v>599.69640000000004</v>
      </c>
      <c r="AL49" s="36">
        <f t="shared" si="4"/>
        <v>608.89340000000004</v>
      </c>
      <c r="AM49" s="36">
        <f t="shared" si="4"/>
        <v>622.81330000000003</v>
      </c>
      <c r="AN49" s="36">
        <f t="shared" si="4"/>
        <v>622.50380000000007</v>
      </c>
      <c r="AO49" s="36">
        <f t="shared" si="4"/>
        <v>622.61560000000009</v>
      </c>
      <c r="AP49" s="36">
        <f t="shared" si="4"/>
        <v>620.67610000000002</v>
      </c>
      <c r="AQ49" s="36">
        <f t="shared" si="4"/>
        <v>630.30320000000006</v>
      </c>
      <c r="AR49" s="36">
        <f t="shared" si="4"/>
        <v>638.30540000000008</v>
      </c>
      <c r="AS49" s="36">
        <f t="shared" si="4"/>
        <v>633.8895</v>
      </c>
      <c r="AT49" s="36">
        <f t="shared" si="4"/>
        <v>621.1463</v>
      </c>
      <c r="AU49" s="36">
        <f t="shared" si="4"/>
        <v>634.97990000000004</v>
      </c>
      <c r="AV49" s="36">
        <f t="shared" si="4"/>
        <v>627.39620000000002</v>
      </c>
      <c r="AW49" s="36">
        <f t="shared" si="4"/>
        <v>636.58040000000005</v>
      </c>
      <c r="AX49" s="36">
        <f t="shared" si="4"/>
        <v>637.70010000000002</v>
      </c>
      <c r="AY49" s="36">
        <f t="shared" si="4"/>
        <v>637.79399999999998</v>
      </c>
      <c r="AZ49" s="36">
        <f t="shared" si="4"/>
        <v>642.17079999999999</v>
      </c>
      <c r="BA49" s="36">
        <f t="shared" si="4"/>
        <v>643.76600000000008</v>
      </c>
      <c r="BB49" s="36">
        <f t="shared" si="4"/>
        <v>651.48290000000009</v>
      </c>
      <c r="BC49" s="36">
        <f t="shared" si="4"/>
        <v>645.37990000000002</v>
      </c>
    </row>
    <row r="50" spans="1:55">
      <c r="A50" t="s">
        <v>150</v>
      </c>
      <c r="C50" s="36">
        <f>MAX(C31:C38)</f>
        <v>697.48</v>
      </c>
      <c r="D50" s="36">
        <f>MAX(D31:D38)</f>
        <v>693.84</v>
      </c>
      <c r="E50" s="36">
        <f>MAX(E31:E38)</f>
        <v>681</v>
      </c>
      <c r="F50" s="36">
        <f>MAX(F31:F38)</f>
        <v>656</v>
      </c>
      <c r="G50" s="36">
        <f>MAX(G31:G38)</f>
        <v>650</v>
      </c>
      <c r="H50" s="36">
        <f t="shared" ref="H50:BC50" si="5">MAX(H31:H38)</f>
        <v>622</v>
      </c>
      <c r="I50" s="36">
        <f t="shared" si="5"/>
        <v>623.85</v>
      </c>
      <c r="J50" s="36">
        <f t="shared" si="5"/>
        <v>641.27</v>
      </c>
      <c r="K50" s="36">
        <f t="shared" si="5"/>
        <v>639.34</v>
      </c>
      <c r="L50" s="36">
        <f t="shared" si="5"/>
        <v>652.48</v>
      </c>
      <c r="M50" s="36">
        <f t="shared" si="5"/>
        <v>654.35</v>
      </c>
      <c r="N50" s="36">
        <f t="shared" si="5"/>
        <v>653.78</v>
      </c>
      <c r="O50" s="36">
        <f t="shared" si="5"/>
        <v>651.52</v>
      </c>
      <c r="P50" s="36">
        <f t="shared" si="5"/>
        <v>650.99</v>
      </c>
      <c r="Q50" s="36">
        <f t="shared" si="5"/>
        <v>634.86</v>
      </c>
      <c r="R50" s="36">
        <f t="shared" si="5"/>
        <v>634.86</v>
      </c>
      <c r="S50" s="36">
        <f t="shared" si="5"/>
        <v>651.24</v>
      </c>
      <c r="T50" s="36">
        <f t="shared" si="5"/>
        <v>624.70000000000005</v>
      </c>
      <c r="U50" s="36">
        <f t="shared" si="5"/>
        <v>640.65820000000008</v>
      </c>
      <c r="V50" s="36">
        <f t="shared" si="5"/>
        <v>640.56540000000007</v>
      </c>
      <c r="W50" s="36">
        <f t="shared" si="5"/>
        <v>640.51960000000008</v>
      </c>
      <c r="X50" s="36">
        <f t="shared" si="5"/>
        <v>630.76</v>
      </c>
      <c r="Y50" s="36">
        <f t="shared" si="5"/>
        <v>634.55999999999995</v>
      </c>
      <c r="Z50" s="36">
        <f t="shared" si="5"/>
        <v>637.92630000000008</v>
      </c>
      <c r="AA50" s="36">
        <f t="shared" si="5"/>
        <v>630.32000000000005</v>
      </c>
      <c r="AB50" s="36">
        <f t="shared" si="5"/>
        <v>632.33000000000004</v>
      </c>
      <c r="AC50" s="36">
        <f t="shared" si="5"/>
        <v>641.95000000000005</v>
      </c>
      <c r="AD50" s="36">
        <f t="shared" si="5"/>
        <v>641.16</v>
      </c>
      <c r="AE50" s="36">
        <f t="shared" si="5"/>
        <v>642.75</v>
      </c>
      <c r="AF50" s="36">
        <f t="shared" si="5"/>
        <v>646.29999999999995</v>
      </c>
      <c r="AG50" s="36">
        <f t="shared" si="5"/>
        <v>664.55</v>
      </c>
      <c r="AH50" s="36">
        <f t="shared" si="5"/>
        <v>659.54</v>
      </c>
      <c r="AI50" s="36">
        <f t="shared" si="5"/>
        <v>688.99</v>
      </c>
      <c r="AJ50" s="36">
        <f t="shared" si="5"/>
        <v>679.28</v>
      </c>
      <c r="AK50" s="36">
        <f t="shared" si="5"/>
        <v>684.15</v>
      </c>
      <c r="AL50" s="36">
        <f t="shared" si="5"/>
        <v>689.69</v>
      </c>
      <c r="AM50" s="36">
        <f t="shared" si="5"/>
        <v>726.1</v>
      </c>
      <c r="AN50" s="36">
        <f t="shared" si="5"/>
        <v>723.75</v>
      </c>
      <c r="AO50" s="36">
        <f t="shared" si="5"/>
        <v>721.89</v>
      </c>
      <c r="AP50" s="36">
        <f t="shared" si="5"/>
        <v>732.05</v>
      </c>
      <c r="AQ50" s="36">
        <f t="shared" si="5"/>
        <v>759.29</v>
      </c>
      <c r="AR50" s="36">
        <f t="shared" si="5"/>
        <v>764.95</v>
      </c>
      <c r="AS50" s="36">
        <f t="shared" si="5"/>
        <v>783.77</v>
      </c>
      <c r="AT50" s="36">
        <f t="shared" si="5"/>
        <v>800.88</v>
      </c>
      <c r="AU50" s="36">
        <f t="shared" si="5"/>
        <v>800.83</v>
      </c>
      <c r="AV50" s="36">
        <f t="shared" si="5"/>
        <v>783.98</v>
      </c>
      <c r="AW50" s="36">
        <f t="shared" si="5"/>
        <v>817.79</v>
      </c>
      <c r="AX50" s="36">
        <f t="shared" si="5"/>
        <v>820.4</v>
      </c>
      <c r="AY50" s="36">
        <f t="shared" si="5"/>
        <v>813.42</v>
      </c>
      <c r="AZ50" s="36">
        <f t="shared" si="5"/>
        <v>810.94</v>
      </c>
      <c r="BA50" s="36">
        <f t="shared" si="5"/>
        <v>807.57</v>
      </c>
      <c r="BB50" s="36">
        <f t="shared" si="5"/>
        <v>819.45</v>
      </c>
      <c r="BC50" s="36">
        <f t="shared" si="5"/>
        <v>819.45</v>
      </c>
    </row>
    <row r="51" spans="1:55">
      <c r="A51" t="s">
        <v>192</v>
      </c>
      <c r="C51" s="36">
        <f>MIN(C31:C38)</f>
        <v>324.79000000000002</v>
      </c>
      <c r="D51" s="36">
        <f>MIN(D31:D38)</f>
        <v>324.79000000000002</v>
      </c>
      <c r="E51" s="36">
        <f>MIN(E31:E38)</f>
        <v>324.79000000000002</v>
      </c>
      <c r="F51" s="36">
        <f>MIN(F31:F38)</f>
        <v>324.79000000000002</v>
      </c>
      <c r="G51" s="36">
        <f>MIN(G31:G38)</f>
        <v>324.79000000000002</v>
      </c>
      <c r="H51" s="36">
        <f t="shared" ref="H51:BC51" si="6">MIN(H31:H38)</f>
        <v>324.79000000000002</v>
      </c>
      <c r="I51" s="36">
        <f t="shared" si="6"/>
        <v>324.79000000000002</v>
      </c>
      <c r="J51" s="36">
        <f t="shared" si="6"/>
        <v>324.79000000000002</v>
      </c>
      <c r="K51" s="36">
        <f t="shared" si="6"/>
        <v>324.79000000000002</v>
      </c>
      <c r="L51" s="36">
        <f t="shared" si="6"/>
        <v>324.79000000000002</v>
      </c>
      <c r="M51" s="36">
        <f t="shared" si="6"/>
        <v>324.79000000000002</v>
      </c>
      <c r="N51" s="36">
        <f t="shared" si="6"/>
        <v>324.79000000000002</v>
      </c>
      <c r="O51" s="36">
        <f t="shared" si="6"/>
        <v>324.79000000000002</v>
      </c>
      <c r="P51" s="36">
        <f t="shared" si="6"/>
        <v>324.79000000000002</v>
      </c>
      <c r="Q51" s="36">
        <f t="shared" si="6"/>
        <v>385.91</v>
      </c>
      <c r="R51" s="36">
        <f t="shared" si="6"/>
        <v>417.19</v>
      </c>
      <c r="S51" s="36">
        <f t="shared" si="6"/>
        <v>400.58</v>
      </c>
      <c r="T51" s="36">
        <f t="shared" si="6"/>
        <v>423.15</v>
      </c>
      <c r="U51" s="36">
        <f t="shared" si="6"/>
        <v>406.17</v>
      </c>
      <c r="V51" s="36">
        <f t="shared" si="6"/>
        <v>407</v>
      </c>
      <c r="W51" s="36">
        <f t="shared" si="6"/>
        <v>401.86</v>
      </c>
      <c r="X51" s="36">
        <f t="shared" si="6"/>
        <v>403</v>
      </c>
      <c r="Y51" s="36">
        <f t="shared" si="6"/>
        <v>403</v>
      </c>
      <c r="Z51" s="36">
        <f t="shared" si="6"/>
        <v>388.25</v>
      </c>
      <c r="AA51" s="36">
        <f t="shared" si="6"/>
        <v>402.07</v>
      </c>
      <c r="AB51" s="36">
        <f t="shared" si="6"/>
        <v>403</v>
      </c>
      <c r="AC51" s="36">
        <f t="shared" si="6"/>
        <v>403</v>
      </c>
      <c r="AD51" s="36">
        <f t="shared" si="6"/>
        <v>404.6</v>
      </c>
      <c r="AE51" s="36">
        <f t="shared" si="6"/>
        <v>398.6</v>
      </c>
      <c r="AF51" s="36">
        <f t="shared" si="6"/>
        <v>404.6</v>
      </c>
      <c r="AG51" s="36">
        <f t="shared" si="6"/>
        <v>403.73</v>
      </c>
      <c r="AH51" s="36">
        <f t="shared" si="6"/>
        <v>371.7</v>
      </c>
      <c r="AI51" s="36">
        <f t="shared" si="6"/>
        <v>404.6</v>
      </c>
      <c r="AJ51" s="36">
        <f t="shared" si="6"/>
        <v>404.6</v>
      </c>
      <c r="AK51" s="36">
        <f t="shared" si="6"/>
        <v>395.43</v>
      </c>
      <c r="AL51" s="36">
        <f t="shared" si="6"/>
        <v>406.2</v>
      </c>
      <c r="AM51" s="36">
        <f t="shared" si="6"/>
        <v>385.95</v>
      </c>
      <c r="AN51" s="36">
        <f t="shared" si="6"/>
        <v>404.59</v>
      </c>
      <c r="AO51" s="36">
        <f t="shared" si="6"/>
        <v>387.18</v>
      </c>
      <c r="AP51" s="36">
        <f t="shared" si="6"/>
        <v>382.42</v>
      </c>
      <c r="AQ51" s="36">
        <f t="shared" si="6"/>
        <v>424.16</v>
      </c>
      <c r="AR51" s="36">
        <f t="shared" si="6"/>
        <v>415.17</v>
      </c>
      <c r="AS51" s="36">
        <f t="shared" si="6"/>
        <v>386.82</v>
      </c>
      <c r="AT51" s="36">
        <f t="shared" si="6"/>
        <v>374.15</v>
      </c>
      <c r="AU51" s="36">
        <f t="shared" si="6"/>
        <v>374.15</v>
      </c>
      <c r="AV51" s="36">
        <f t="shared" si="6"/>
        <v>374.15</v>
      </c>
      <c r="AW51" s="36">
        <f t="shared" si="6"/>
        <v>374.15</v>
      </c>
      <c r="AX51" s="36">
        <f t="shared" si="6"/>
        <v>376.29</v>
      </c>
      <c r="AY51" s="36">
        <f t="shared" si="6"/>
        <v>400</v>
      </c>
      <c r="AZ51" s="36">
        <f t="shared" si="6"/>
        <v>387.08</v>
      </c>
      <c r="BA51" s="36">
        <f t="shared" si="6"/>
        <v>407.02</v>
      </c>
      <c r="BB51" s="36">
        <f t="shared" si="6"/>
        <v>404.4</v>
      </c>
      <c r="BC51" s="36">
        <f t="shared" si="6"/>
        <v>412.81</v>
      </c>
    </row>
    <row r="52" spans="1:55">
      <c r="A52" t="s">
        <v>160</v>
      </c>
    </row>
    <row r="53" spans="1:55"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</row>
    <row r="54" spans="1:55">
      <c r="A54" t="s">
        <v>193</v>
      </c>
      <c r="C54" s="40">
        <f t="shared" ref="C54:AH54" si="7">+C14-C38</f>
        <v>287.20999999999998</v>
      </c>
      <c r="D54" s="40">
        <f t="shared" si="7"/>
        <v>283.20999999999998</v>
      </c>
      <c r="E54" s="40">
        <f t="shared" si="7"/>
        <v>275.20999999999998</v>
      </c>
      <c r="F54" s="40">
        <f t="shared" si="7"/>
        <v>267.20999999999998</v>
      </c>
      <c r="G54" s="40">
        <f t="shared" si="7"/>
        <v>263.20999999999998</v>
      </c>
      <c r="H54" s="40">
        <f t="shared" si="7"/>
        <v>259.20999999999998</v>
      </c>
      <c r="I54" s="40">
        <f t="shared" si="7"/>
        <v>255.20999999999998</v>
      </c>
      <c r="J54" s="40">
        <f t="shared" si="7"/>
        <v>256.20999999999998</v>
      </c>
      <c r="K54" s="40">
        <f t="shared" si="7"/>
        <v>256.20999999999998</v>
      </c>
      <c r="L54" s="40">
        <f t="shared" si="7"/>
        <v>258.20999999999998</v>
      </c>
      <c r="M54" s="40">
        <f t="shared" si="7"/>
        <v>265.20999999999998</v>
      </c>
      <c r="N54" s="40">
        <f t="shared" si="7"/>
        <v>272.20999999999998</v>
      </c>
      <c r="O54" s="40">
        <f t="shared" si="7"/>
        <v>280.20999999999998</v>
      </c>
      <c r="P54" s="40">
        <f t="shared" si="7"/>
        <v>283.20999999999998</v>
      </c>
      <c r="Q54" s="40">
        <f t="shared" si="7"/>
        <v>61.090000000000032</v>
      </c>
      <c r="R54" s="40">
        <f t="shared" si="7"/>
        <v>111.89999999999998</v>
      </c>
      <c r="S54" s="40">
        <f t="shared" si="7"/>
        <v>113.00999999999999</v>
      </c>
      <c r="T54" s="40">
        <f t="shared" si="7"/>
        <v>117.00999999999999</v>
      </c>
      <c r="U54" s="40">
        <f t="shared" si="7"/>
        <v>117.00999999999999</v>
      </c>
      <c r="V54" s="40">
        <f t="shared" si="7"/>
        <v>115.00999999999999</v>
      </c>
      <c r="W54" s="40">
        <f t="shared" si="7"/>
        <v>163.11000000000001</v>
      </c>
      <c r="X54" s="40">
        <f t="shared" si="7"/>
        <v>163.11000000000001</v>
      </c>
      <c r="Y54" s="40">
        <f t="shared" si="7"/>
        <v>151.11000000000001</v>
      </c>
      <c r="Z54" s="40">
        <f t="shared" si="7"/>
        <v>151.11000000000001</v>
      </c>
      <c r="AA54" s="40">
        <f t="shared" si="7"/>
        <v>148.11000000000001</v>
      </c>
      <c r="AB54" s="40">
        <f t="shared" si="7"/>
        <v>143.11000000000001</v>
      </c>
      <c r="AC54" s="40">
        <f t="shared" si="7"/>
        <v>136.11000000000001</v>
      </c>
      <c r="AD54" s="40">
        <f t="shared" si="7"/>
        <v>134.11000000000001</v>
      </c>
      <c r="AE54" s="40">
        <f t="shared" si="7"/>
        <v>131.11000000000001</v>
      </c>
      <c r="AF54" s="40">
        <f t="shared" si="7"/>
        <v>131.11000000000001</v>
      </c>
      <c r="AG54" s="40">
        <f t="shared" si="7"/>
        <v>149.56</v>
      </c>
      <c r="AH54" s="40">
        <f t="shared" si="7"/>
        <v>149.56</v>
      </c>
      <c r="AI54" s="40">
        <f t="shared" ref="AI54:BC54" si="8">+AI14-AI38</f>
        <v>126.11000000000001</v>
      </c>
      <c r="AJ54" s="40">
        <f t="shared" si="8"/>
        <v>128.18</v>
      </c>
      <c r="AK54" s="40">
        <f t="shared" si="8"/>
        <v>133.18</v>
      </c>
      <c r="AL54" s="40">
        <f t="shared" si="8"/>
        <v>138.18</v>
      </c>
      <c r="AM54" s="40">
        <f t="shared" si="8"/>
        <v>157.48000000000002</v>
      </c>
      <c r="AN54" s="40">
        <f t="shared" si="8"/>
        <v>166.66000000000003</v>
      </c>
      <c r="AO54" s="40">
        <f t="shared" si="8"/>
        <v>177.66000000000003</v>
      </c>
      <c r="AP54" s="40">
        <f t="shared" si="8"/>
        <v>179.66000000000003</v>
      </c>
      <c r="AQ54" s="40">
        <f t="shared" si="8"/>
        <v>185.66000000000003</v>
      </c>
      <c r="AR54" s="40">
        <f t="shared" si="8"/>
        <v>207.99</v>
      </c>
      <c r="AS54" s="40">
        <f t="shared" si="8"/>
        <v>234.42000000000002</v>
      </c>
      <c r="AT54" s="40">
        <f t="shared" si="8"/>
        <v>256.85000000000002</v>
      </c>
      <c r="AU54" s="40">
        <f t="shared" si="8"/>
        <v>258.85000000000002</v>
      </c>
      <c r="AV54" s="40">
        <f t="shared" si="8"/>
        <v>259.85000000000002</v>
      </c>
      <c r="AW54" s="40">
        <f t="shared" si="8"/>
        <v>259.85000000000002</v>
      </c>
      <c r="AX54" s="40">
        <f t="shared" si="8"/>
        <v>221.01</v>
      </c>
      <c r="AY54" s="40">
        <f t="shared" si="8"/>
        <v>225.01</v>
      </c>
      <c r="AZ54" s="40">
        <f>+AZ14-AZ38</f>
        <v>225.01</v>
      </c>
      <c r="BA54" s="40">
        <f t="shared" si="8"/>
        <v>-95.480000000000018</v>
      </c>
      <c r="BB54" s="40">
        <f t="shared" si="8"/>
        <v>-91.480000000000018</v>
      </c>
      <c r="BC54" s="40">
        <f t="shared" si="8"/>
        <v>-91.480000000000018</v>
      </c>
    </row>
  </sheetData>
  <mergeCells count="2">
    <mergeCell ref="A2:B3"/>
    <mergeCell ref="A41:D41"/>
  </mergeCells>
  <phoneticPr fontId="1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BK54"/>
  <sheetViews>
    <sheetView workbookViewId="0"/>
  </sheetViews>
  <sheetFormatPr defaultRowHeight="12.75"/>
  <cols>
    <col min="1" max="1" width="13" customWidth="1"/>
    <col min="2" max="2" width="9.28515625" bestFit="1" customWidth="1"/>
    <col min="3" max="4" width="13.28515625" customWidth="1"/>
    <col min="5" max="55" width="11.5703125" customWidth="1"/>
    <col min="57" max="57" width="3.28515625" customWidth="1"/>
    <col min="58" max="59" width="9.28515625" bestFit="1" customWidth="1"/>
    <col min="61" max="61" width="10.5703125" customWidth="1"/>
  </cols>
  <sheetData>
    <row r="2" spans="1:63" ht="15">
      <c r="A2" s="407" t="s">
        <v>177</v>
      </c>
      <c r="B2" s="407"/>
      <c r="C2" s="159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</row>
    <row r="3" spans="1:63" ht="15">
      <c r="A3" s="407"/>
      <c r="B3" s="407"/>
      <c r="C3" s="159"/>
    </row>
    <row r="5" spans="1:63" ht="23.25">
      <c r="A5" s="116" t="s">
        <v>0</v>
      </c>
      <c r="B5" s="96"/>
      <c r="C5" s="96"/>
      <c r="D5" s="98"/>
      <c r="E5" s="158"/>
      <c r="F5" s="158"/>
      <c r="G5" s="158"/>
      <c r="H5" s="158"/>
      <c r="I5" s="158"/>
      <c r="J5" s="158"/>
      <c r="K5" s="15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M5" s="98"/>
      <c r="AP5" s="98"/>
      <c r="AQ5" s="98"/>
      <c r="AR5" s="158" t="s">
        <v>199</v>
      </c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F5" s="210"/>
      <c r="BH5" s="125"/>
      <c r="BI5" s="125"/>
    </row>
    <row r="6" spans="1:63">
      <c r="A6" s="35" t="s">
        <v>149</v>
      </c>
      <c r="BD6" s="125"/>
      <c r="BH6" s="125"/>
      <c r="BI6" s="125"/>
    </row>
    <row r="7" spans="1:63" ht="22.5">
      <c r="A7" s="1" t="s">
        <v>69</v>
      </c>
      <c r="B7" s="1" t="s">
        <v>9</v>
      </c>
      <c r="C7" s="2">
        <v>40539</v>
      </c>
      <c r="D7" s="2">
        <v>40546</v>
      </c>
      <c r="E7" s="2">
        <v>40553</v>
      </c>
      <c r="F7" s="2">
        <v>40560</v>
      </c>
      <c r="G7" s="2">
        <v>40567</v>
      </c>
      <c r="H7" s="2">
        <v>40574</v>
      </c>
      <c r="I7" s="2">
        <v>40581</v>
      </c>
      <c r="J7" s="2">
        <v>40588</v>
      </c>
      <c r="K7" s="2">
        <v>40595</v>
      </c>
      <c r="L7" s="2">
        <v>40602</v>
      </c>
      <c r="M7" s="2">
        <v>40609</v>
      </c>
      <c r="N7" s="2">
        <v>40616</v>
      </c>
      <c r="O7" s="2">
        <v>40623</v>
      </c>
      <c r="P7" s="2">
        <v>40630</v>
      </c>
      <c r="Q7" s="2">
        <v>40637</v>
      </c>
      <c r="R7" s="2">
        <v>40644</v>
      </c>
      <c r="S7" s="2">
        <v>40651</v>
      </c>
      <c r="T7" s="2">
        <v>40658</v>
      </c>
      <c r="U7" s="2">
        <v>40665</v>
      </c>
      <c r="V7" s="2">
        <v>40672</v>
      </c>
      <c r="W7" s="2">
        <v>40679</v>
      </c>
      <c r="X7" s="2">
        <v>40686</v>
      </c>
      <c r="Y7" s="2">
        <v>40693</v>
      </c>
      <c r="Z7" s="2">
        <v>40700</v>
      </c>
      <c r="AA7" s="2">
        <v>40707</v>
      </c>
      <c r="AB7" s="2">
        <v>40714</v>
      </c>
      <c r="AC7" s="2">
        <v>40721</v>
      </c>
      <c r="AD7" s="2">
        <v>40728</v>
      </c>
      <c r="AE7" s="2">
        <v>40735</v>
      </c>
      <c r="AF7" s="2">
        <v>40742</v>
      </c>
      <c r="AG7" s="2">
        <v>40749</v>
      </c>
      <c r="AH7" s="2">
        <v>40756</v>
      </c>
      <c r="AI7" s="2">
        <v>40763</v>
      </c>
      <c r="AJ7" s="2">
        <v>40770</v>
      </c>
      <c r="AK7" s="2">
        <v>40777</v>
      </c>
      <c r="AL7" s="2">
        <v>40784</v>
      </c>
      <c r="AM7" s="2">
        <v>40791</v>
      </c>
      <c r="AN7" s="2">
        <v>40798</v>
      </c>
      <c r="AO7" s="2">
        <v>40805</v>
      </c>
      <c r="AP7" s="2">
        <v>40812</v>
      </c>
      <c r="AQ7" s="2">
        <v>40819</v>
      </c>
      <c r="AR7" s="2">
        <v>40826</v>
      </c>
      <c r="AS7" s="2">
        <v>40833</v>
      </c>
      <c r="AT7" s="2">
        <v>40840</v>
      </c>
      <c r="AU7" s="2">
        <v>40847</v>
      </c>
      <c r="AV7" s="2">
        <v>40854</v>
      </c>
      <c r="AW7" s="2">
        <v>40861</v>
      </c>
      <c r="AX7" s="2">
        <v>40868</v>
      </c>
      <c r="AY7" s="85">
        <v>40875</v>
      </c>
      <c r="AZ7" s="201">
        <v>40882</v>
      </c>
      <c r="BA7" s="201">
        <v>40889</v>
      </c>
      <c r="BB7" s="201">
        <v>40896</v>
      </c>
      <c r="BC7" s="201">
        <v>40903</v>
      </c>
      <c r="BD7" s="125"/>
      <c r="BE7" s="91"/>
      <c r="BF7" s="3" t="s">
        <v>71</v>
      </c>
      <c r="BG7" s="3" t="s">
        <v>71</v>
      </c>
      <c r="BH7" s="73" t="s">
        <v>189</v>
      </c>
      <c r="BI7" s="73" t="s">
        <v>190</v>
      </c>
    </row>
    <row r="8" spans="1:63">
      <c r="A8" s="4"/>
      <c r="B8" s="4"/>
      <c r="C8" s="3" t="s">
        <v>123</v>
      </c>
      <c r="D8" s="3" t="s">
        <v>25</v>
      </c>
      <c r="E8" s="3" t="s">
        <v>26</v>
      </c>
      <c r="F8" s="3" t="s">
        <v>27</v>
      </c>
      <c r="G8" s="3" t="s">
        <v>28</v>
      </c>
      <c r="H8" s="3" t="s">
        <v>29</v>
      </c>
      <c r="I8" s="3" t="s">
        <v>30</v>
      </c>
      <c r="J8" s="3" t="s">
        <v>31</v>
      </c>
      <c r="K8" s="3" t="s">
        <v>32</v>
      </c>
      <c r="L8" s="3" t="s">
        <v>33</v>
      </c>
      <c r="M8" s="3" t="s">
        <v>34</v>
      </c>
      <c r="N8" s="3" t="s">
        <v>35</v>
      </c>
      <c r="O8" s="3" t="s">
        <v>36</v>
      </c>
      <c r="P8" s="3" t="s">
        <v>37</v>
      </c>
      <c r="Q8" s="3" t="s">
        <v>38</v>
      </c>
      <c r="R8" s="3" t="s">
        <v>39</v>
      </c>
      <c r="S8" s="3" t="s">
        <v>40</v>
      </c>
      <c r="T8" s="3" t="s">
        <v>41</v>
      </c>
      <c r="U8" s="3" t="s">
        <v>42</v>
      </c>
      <c r="V8" s="3" t="s">
        <v>43</v>
      </c>
      <c r="W8" s="3" t="s">
        <v>44</v>
      </c>
      <c r="X8" s="3" t="s">
        <v>45</v>
      </c>
      <c r="Y8" s="3" t="s">
        <v>46</v>
      </c>
      <c r="Z8" s="3" t="s">
        <v>47</v>
      </c>
      <c r="AA8" s="3" t="s">
        <v>48</v>
      </c>
      <c r="AB8" s="3" t="s">
        <v>49</v>
      </c>
      <c r="AC8" s="3" t="s">
        <v>50</v>
      </c>
      <c r="AD8" s="3" t="s">
        <v>51</v>
      </c>
      <c r="AE8" s="3" t="s">
        <v>52</v>
      </c>
      <c r="AF8" s="3" t="s">
        <v>53</v>
      </c>
      <c r="AG8" s="3" t="s">
        <v>54</v>
      </c>
      <c r="AH8" s="3" t="s">
        <v>55</v>
      </c>
      <c r="AI8" s="3" t="s">
        <v>56</v>
      </c>
      <c r="AJ8" s="3" t="s">
        <v>57</v>
      </c>
      <c r="AK8" s="3" t="s">
        <v>58</v>
      </c>
      <c r="AL8" s="3" t="s">
        <v>59</v>
      </c>
      <c r="AM8" s="3" t="s">
        <v>60</v>
      </c>
      <c r="AN8" s="3" t="s">
        <v>61</v>
      </c>
      <c r="AO8" s="3" t="s">
        <v>62</v>
      </c>
      <c r="AP8" s="3" t="s">
        <v>110</v>
      </c>
      <c r="AQ8" s="3" t="s">
        <v>111</v>
      </c>
      <c r="AR8" s="3" t="s">
        <v>112</v>
      </c>
      <c r="AS8" s="3" t="s">
        <v>113</v>
      </c>
      <c r="AT8" s="3" t="s">
        <v>114</v>
      </c>
      <c r="AU8" s="3" t="s">
        <v>115</v>
      </c>
      <c r="AV8" s="3" t="s">
        <v>116</v>
      </c>
      <c r="AW8" s="3" t="s">
        <v>117</v>
      </c>
      <c r="AX8" s="3" t="s">
        <v>118</v>
      </c>
      <c r="AY8" s="86" t="s">
        <v>119</v>
      </c>
      <c r="AZ8" s="74" t="s">
        <v>120</v>
      </c>
      <c r="BA8" s="208">
        <v>50</v>
      </c>
      <c r="BB8" s="208">
        <v>51</v>
      </c>
      <c r="BC8" s="208">
        <v>52</v>
      </c>
      <c r="BD8" s="125"/>
      <c r="BE8" s="92"/>
      <c r="BF8" s="211" t="s">
        <v>124</v>
      </c>
      <c r="BG8" s="211" t="s">
        <v>125</v>
      </c>
      <c r="BH8" s="75"/>
      <c r="BI8" s="75"/>
      <c r="BK8" s="125"/>
    </row>
    <row r="9" spans="1:63">
      <c r="A9" s="6" t="s">
        <v>10</v>
      </c>
      <c r="B9" s="7">
        <v>0.26</v>
      </c>
      <c r="C9" s="8">
        <v>431.28</v>
      </c>
      <c r="D9" s="8">
        <v>434.97</v>
      </c>
      <c r="E9" s="8">
        <v>433.55</v>
      </c>
      <c r="F9" s="8">
        <v>428.31</v>
      </c>
      <c r="G9" s="8">
        <v>425.47</v>
      </c>
      <c r="H9" s="8">
        <v>425.47</v>
      </c>
      <c r="I9" s="8">
        <v>425.23</v>
      </c>
      <c r="J9" s="8">
        <v>429.82</v>
      </c>
      <c r="K9" s="8">
        <v>433.65</v>
      </c>
      <c r="L9" s="8">
        <v>446.54</v>
      </c>
      <c r="M9" s="8">
        <v>446.54</v>
      </c>
      <c r="N9" s="8">
        <v>470.03</v>
      </c>
      <c r="O9" s="8">
        <v>479.56</v>
      </c>
      <c r="P9" s="8">
        <v>490.91</v>
      </c>
      <c r="Q9" s="8">
        <v>519.46</v>
      </c>
      <c r="R9" s="8">
        <v>519.91</v>
      </c>
      <c r="S9" s="8">
        <v>541.17999999999995</v>
      </c>
      <c r="T9" s="8">
        <v>540.67999999999995</v>
      </c>
      <c r="U9" s="8">
        <v>540.67999999999995</v>
      </c>
      <c r="V9" s="8">
        <v>537.27</v>
      </c>
      <c r="W9" s="8">
        <v>532.19000000000005</v>
      </c>
      <c r="X9" s="8">
        <v>519.45000000000005</v>
      </c>
      <c r="Y9" s="8">
        <v>512.03</v>
      </c>
      <c r="Z9" s="8">
        <v>510.33</v>
      </c>
      <c r="AA9" s="8">
        <v>489.48</v>
      </c>
      <c r="AB9" s="8">
        <v>472.88</v>
      </c>
      <c r="AC9" s="8">
        <v>450.86</v>
      </c>
      <c r="AD9" s="8">
        <v>450.86</v>
      </c>
      <c r="AE9" s="8">
        <v>436.68</v>
      </c>
      <c r="AF9" s="8">
        <v>436.28</v>
      </c>
      <c r="AG9" s="8">
        <v>442.49</v>
      </c>
      <c r="AH9" s="8">
        <v>442.49</v>
      </c>
      <c r="AI9" s="8">
        <v>443.13</v>
      </c>
      <c r="AJ9" s="8">
        <v>437.01</v>
      </c>
      <c r="AK9" s="8">
        <v>449.07</v>
      </c>
      <c r="AL9" s="8">
        <v>450.49</v>
      </c>
      <c r="AM9" s="8">
        <v>457.23</v>
      </c>
      <c r="AN9" s="8">
        <v>463.89</v>
      </c>
      <c r="AO9" s="8">
        <v>474.4</v>
      </c>
      <c r="AP9" s="8">
        <v>491.2</v>
      </c>
      <c r="AQ9" s="8">
        <v>486.39</v>
      </c>
      <c r="AR9" s="8">
        <v>491.1</v>
      </c>
      <c r="AS9" s="8">
        <v>490.91</v>
      </c>
      <c r="AT9" s="8">
        <v>507.71</v>
      </c>
      <c r="AU9" s="8">
        <v>511.6</v>
      </c>
      <c r="AV9" s="8">
        <v>511.6</v>
      </c>
      <c r="AW9" s="8">
        <v>505.62</v>
      </c>
      <c r="AX9" s="8">
        <v>500.04</v>
      </c>
      <c r="AY9" s="77">
        <v>502.38</v>
      </c>
      <c r="AZ9" s="62">
        <v>466.81</v>
      </c>
      <c r="BA9" s="62">
        <v>437.48</v>
      </c>
      <c r="BB9" s="62">
        <v>437.48</v>
      </c>
      <c r="BC9" s="62">
        <v>440.14</v>
      </c>
      <c r="BD9" s="200"/>
      <c r="BE9" s="93"/>
      <c r="BF9" s="20">
        <f>+(BC9/BB9)-1</f>
        <v>6.08027795556354E-3</v>
      </c>
      <c r="BG9" s="20">
        <v>2.0543498423298168E-2</v>
      </c>
      <c r="BH9" s="8">
        <f>AVERAGE(D9:BC9)</f>
        <v>473.47942307692307</v>
      </c>
      <c r="BI9" s="20">
        <f>+(BH9/'2010'!BG9)-1</f>
        <v>4.0749158914533901E-2</v>
      </c>
      <c r="BK9" s="6" t="s">
        <v>10</v>
      </c>
    </row>
    <row r="10" spans="1:63">
      <c r="A10" s="6" t="s">
        <v>11</v>
      </c>
      <c r="B10" s="7">
        <v>5.79</v>
      </c>
      <c r="C10" s="8">
        <v>435.81</v>
      </c>
      <c r="D10" s="8">
        <v>434.52</v>
      </c>
      <c r="E10" s="8">
        <v>436.56</v>
      </c>
      <c r="F10" s="8">
        <v>431.46</v>
      </c>
      <c r="G10" s="8">
        <v>423.3</v>
      </c>
      <c r="H10" s="8">
        <v>429.42</v>
      </c>
      <c r="I10" s="8">
        <v>447.78</v>
      </c>
      <c r="J10" s="8">
        <v>444.72</v>
      </c>
      <c r="K10" s="8">
        <v>445.74</v>
      </c>
      <c r="L10" s="8">
        <v>457.98</v>
      </c>
      <c r="M10" s="8">
        <v>449.82</v>
      </c>
      <c r="N10" s="8">
        <v>450.84</v>
      </c>
      <c r="O10" s="8">
        <v>465.12</v>
      </c>
      <c r="P10" s="8">
        <v>481.44</v>
      </c>
      <c r="Q10" s="8">
        <v>492.66</v>
      </c>
      <c r="R10" s="8">
        <v>525.29999999999995</v>
      </c>
      <c r="S10" s="8">
        <v>525.29999999999995</v>
      </c>
      <c r="T10" s="8">
        <v>519.17999999999995</v>
      </c>
      <c r="U10" s="8">
        <v>520.20000000000005</v>
      </c>
      <c r="V10" s="8">
        <v>517.14</v>
      </c>
      <c r="W10" s="8">
        <v>525.29999999999995</v>
      </c>
      <c r="X10" s="8">
        <v>516.12</v>
      </c>
      <c r="Y10" s="8">
        <v>519.17999999999995</v>
      </c>
      <c r="Z10" s="8">
        <v>514.08000000000004</v>
      </c>
      <c r="AA10" s="8">
        <v>487.56</v>
      </c>
      <c r="AB10" s="8">
        <v>489.6</v>
      </c>
      <c r="AC10" s="8">
        <v>472.26</v>
      </c>
      <c r="AD10" s="8">
        <v>462.06</v>
      </c>
      <c r="AE10" s="8">
        <v>446.76</v>
      </c>
      <c r="AF10" s="8">
        <v>421.26</v>
      </c>
      <c r="AG10" s="8">
        <v>446.76</v>
      </c>
      <c r="AH10" s="8">
        <v>451.86</v>
      </c>
      <c r="AI10" s="8">
        <v>451.86</v>
      </c>
      <c r="AJ10" s="8">
        <v>457.98</v>
      </c>
      <c r="AK10" s="8">
        <v>464.1</v>
      </c>
      <c r="AL10" s="8">
        <v>466.14</v>
      </c>
      <c r="AM10" s="8">
        <v>469.2</v>
      </c>
      <c r="AN10" s="8">
        <v>466.14</v>
      </c>
      <c r="AO10" s="8">
        <v>474.3</v>
      </c>
      <c r="AP10" s="8">
        <v>468.18</v>
      </c>
      <c r="AQ10" s="8">
        <v>478.38</v>
      </c>
      <c r="AR10" s="8">
        <v>464.1</v>
      </c>
      <c r="AS10" s="8">
        <v>466.14</v>
      </c>
      <c r="AT10" s="8">
        <v>478.38</v>
      </c>
      <c r="AU10" s="8">
        <v>485.52</v>
      </c>
      <c r="AV10" s="8">
        <v>488.58</v>
      </c>
      <c r="AW10" s="8">
        <v>487.56</v>
      </c>
      <c r="AX10" s="8">
        <v>470.22</v>
      </c>
      <c r="AY10" s="77">
        <v>467.16</v>
      </c>
      <c r="AZ10" s="62">
        <v>484.5</v>
      </c>
      <c r="BA10" s="62">
        <v>475.32</v>
      </c>
      <c r="BB10" s="62">
        <v>480.42</v>
      </c>
      <c r="BC10" s="62">
        <v>491.64</v>
      </c>
      <c r="BD10" s="200"/>
      <c r="BE10" s="93"/>
      <c r="BF10" s="20">
        <f t="shared" ref="BF10:BF22" si="0">+(BC10/BB10)-1</f>
        <v>2.3354564755838636E-2</v>
      </c>
      <c r="BG10" s="20">
        <v>0.12810628484890207</v>
      </c>
      <c r="BH10" s="8">
        <f t="shared" ref="BH10:BH21" si="1">AVERAGE(D10:BC10)</f>
        <v>472.8288461538462</v>
      </c>
      <c r="BI10" s="20">
        <f>+(BH10/'2010'!BG10)-1</f>
        <v>0.10421934295915358</v>
      </c>
      <c r="BK10" s="6" t="s">
        <v>11</v>
      </c>
    </row>
    <row r="11" spans="1:63">
      <c r="A11" s="6" t="s">
        <v>12</v>
      </c>
      <c r="B11" s="7">
        <v>9.3800000000000008</v>
      </c>
      <c r="C11" s="8">
        <v>442.57</v>
      </c>
      <c r="D11" s="8">
        <v>447.06</v>
      </c>
      <c r="E11" s="8">
        <v>440.41</v>
      </c>
      <c r="F11" s="8">
        <v>440.17</v>
      </c>
      <c r="G11" s="8">
        <v>446.24</v>
      </c>
      <c r="H11" s="8">
        <v>435.55</v>
      </c>
      <c r="I11" s="8">
        <v>442.58</v>
      </c>
      <c r="J11" s="8">
        <v>446.36</v>
      </c>
      <c r="K11" s="8">
        <v>458.59</v>
      </c>
      <c r="L11" s="8">
        <v>460.25</v>
      </c>
      <c r="M11" s="8">
        <v>481.81</v>
      </c>
      <c r="N11" s="8">
        <v>499.92</v>
      </c>
      <c r="O11" s="8">
        <v>508.05</v>
      </c>
      <c r="P11" s="8">
        <v>524.63</v>
      </c>
      <c r="Q11" s="8">
        <v>547.09</v>
      </c>
      <c r="R11" s="8">
        <v>564.20000000000005</v>
      </c>
      <c r="S11" s="8">
        <v>582.74</v>
      </c>
      <c r="T11" s="8">
        <v>576.1</v>
      </c>
      <c r="U11" s="8">
        <v>593.09</v>
      </c>
      <c r="V11" s="8">
        <v>585.92999999999995</v>
      </c>
      <c r="W11" s="8">
        <v>570.84</v>
      </c>
      <c r="X11" s="8">
        <v>537.70000000000005</v>
      </c>
      <c r="Y11" s="8">
        <v>519.01</v>
      </c>
      <c r="Z11" s="8">
        <v>494.07</v>
      </c>
      <c r="AA11" s="8">
        <v>478.6</v>
      </c>
      <c r="AB11" s="8">
        <v>451.68</v>
      </c>
      <c r="AC11" s="8">
        <v>425.34</v>
      </c>
      <c r="AD11" s="8">
        <v>435.43</v>
      </c>
      <c r="AE11" s="8">
        <v>445.54</v>
      </c>
      <c r="AF11" s="8">
        <v>447.03</v>
      </c>
      <c r="AG11" s="8">
        <v>440.21</v>
      </c>
      <c r="AH11" s="8">
        <v>439.95</v>
      </c>
      <c r="AI11" s="8">
        <v>437.55</v>
      </c>
      <c r="AJ11" s="8">
        <v>428.19</v>
      </c>
      <c r="AK11" s="8">
        <v>428.17</v>
      </c>
      <c r="AL11" s="8">
        <v>433.11</v>
      </c>
      <c r="AM11" s="8">
        <v>420.94</v>
      </c>
      <c r="AN11" s="8">
        <v>417.94</v>
      </c>
      <c r="AO11" s="8">
        <v>411.07</v>
      </c>
      <c r="AP11" s="8">
        <v>409.62</v>
      </c>
      <c r="AQ11" s="8">
        <v>411.06</v>
      </c>
      <c r="AR11" s="8">
        <v>414.53</v>
      </c>
      <c r="AS11" s="8">
        <v>430.14</v>
      </c>
      <c r="AT11" s="8">
        <v>435.25</v>
      </c>
      <c r="AU11" s="8">
        <v>439.51</v>
      </c>
      <c r="AV11" s="8">
        <v>440.07</v>
      </c>
      <c r="AW11" s="8">
        <v>439.54</v>
      </c>
      <c r="AX11" s="8">
        <v>448.31</v>
      </c>
      <c r="AY11" s="77">
        <v>456.03</v>
      </c>
      <c r="AZ11" s="62">
        <v>458.32</v>
      </c>
      <c r="BA11" s="62">
        <v>463.95</v>
      </c>
      <c r="BB11" s="62">
        <v>470.61</v>
      </c>
      <c r="BC11" s="62">
        <v>476.54</v>
      </c>
      <c r="BD11" s="200"/>
      <c r="BE11" s="93"/>
      <c r="BF11" s="20">
        <f t="shared" si="0"/>
        <v>1.2600667219141215E-2</v>
      </c>
      <c r="BG11" s="20">
        <v>7.6756219355130328E-2</v>
      </c>
      <c r="BH11" s="8">
        <f t="shared" si="1"/>
        <v>468.01192307692304</v>
      </c>
      <c r="BI11" s="20">
        <f>+(BH11/'2010'!BG11)-1</f>
        <v>9.9062099762092348E-2</v>
      </c>
      <c r="BK11" s="6" t="s">
        <v>12</v>
      </c>
    </row>
    <row r="12" spans="1:63">
      <c r="A12" s="6" t="s">
        <v>13</v>
      </c>
      <c r="B12" s="7">
        <v>7.56</v>
      </c>
      <c r="C12" s="8">
        <v>494.24</v>
      </c>
      <c r="D12" s="8">
        <v>493.86</v>
      </c>
      <c r="E12" s="8">
        <v>478.46</v>
      </c>
      <c r="F12" s="8">
        <v>470.09</v>
      </c>
      <c r="G12" s="8">
        <v>461.03</v>
      </c>
      <c r="H12" s="8">
        <v>472.15</v>
      </c>
      <c r="I12" s="8">
        <v>473.9</v>
      </c>
      <c r="J12" s="8">
        <v>480.25</v>
      </c>
      <c r="K12" s="8">
        <v>481.62</v>
      </c>
      <c r="L12" s="8">
        <v>482.73</v>
      </c>
      <c r="M12" s="8">
        <v>482.15</v>
      </c>
      <c r="N12" s="8">
        <v>481.17</v>
      </c>
      <c r="O12" s="8">
        <v>477.63</v>
      </c>
      <c r="P12" s="8">
        <v>475.94</v>
      </c>
      <c r="Q12" s="8">
        <v>475.55</v>
      </c>
      <c r="R12" s="8">
        <v>475.55</v>
      </c>
      <c r="S12" s="8">
        <v>482.75</v>
      </c>
      <c r="T12" s="8">
        <v>472.08</v>
      </c>
      <c r="U12" s="8">
        <v>470.92</v>
      </c>
      <c r="V12" s="8">
        <v>471.11</v>
      </c>
      <c r="W12" s="8">
        <v>471.68</v>
      </c>
      <c r="X12" s="8">
        <v>472.26</v>
      </c>
      <c r="Y12" s="8">
        <v>473.22</v>
      </c>
      <c r="Z12" s="8">
        <v>477.67</v>
      </c>
      <c r="AA12" s="8">
        <v>478.44</v>
      </c>
      <c r="AB12" s="8">
        <v>479.02</v>
      </c>
      <c r="AC12" s="8">
        <v>490.64</v>
      </c>
      <c r="AD12" s="8">
        <v>495.62</v>
      </c>
      <c r="AE12" s="8">
        <v>498.18</v>
      </c>
      <c r="AF12" s="8">
        <v>499.93</v>
      </c>
      <c r="AG12" s="8">
        <v>505.7</v>
      </c>
      <c r="AH12" s="8">
        <v>511.28</v>
      </c>
      <c r="AI12" s="8">
        <v>519.89</v>
      </c>
      <c r="AJ12" s="8">
        <v>518.49</v>
      </c>
      <c r="AK12" s="8">
        <v>531.72</v>
      </c>
      <c r="AL12" s="8">
        <v>549.16</v>
      </c>
      <c r="AM12" s="8">
        <v>549.67999999999995</v>
      </c>
      <c r="AN12" s="8">
        <v>543.38</v>
      </c>
      <c r="AO12" s="8">
        <v>542.96</v>
      </c>
      <c r="AP12" s="8">
        <v>548.37</v>
      </c>
      <c r="AQ12" s="8">
        <v>551.98</v>
      </c>
      <c r="AR12" s="8">
        <v>552.58000000000004</v>
      </c>
      <c r="AS12" s="8">
        <v>563.25</v>
      </c>
      <c r="AT12" s="8">
        <v>568.36</v>
      </c>
      <c r="AU12" s="8">
        <v>578.9</v>
      </c>
      <c r="AV12" s="8">
        <v>588.03</v>
      </c>
      <c r="AW12" s="8">
        <v>591.52</v>
      </c>
      <c r="AX12" s="8">
        <v>589.66</v>
      </c>
      <c r="AY12" s="77">
        <v>593.41999999999996</v>
      </c>
      <c r="AZ12" s="62">
        <v>593.41999999999996</v>
      </c>
      <c r="BA12" s="62">
        <v>595.94000000000005</v>
      </c>
      <c r="BB12" s="62">
        <v>602.01</v>
      </c>
      <c r="BC12" s="62">
        <v>602.01</v>
      </c>
      <c r="BD12" s="200"/>
      <c r="BE12" s="93"/>
      <c r="BF12" s="20">
        <f t="shared" si="0"/>
        <v>0</v>
      </c>
      <c r="BG12" s="20">
        <v>0.2180519585626417</v>
      </c>
      <c r="BH12" s="8">
        <f t="shared" si="1"/>
        <v>515.14057692307688</v>
      </c>
      <c r="BI12" s="20">
        <f>+(BH12/'2010'!BG12)-1</f>
        <v>0.10602789997101469</v>
      </c>
      <c r="BK12" s="6" t="s">
        <v>13</v>
      </c>
    </row>
    <row r="13" spans="1:63">
      <c r="A13" s="6" t="s">
        <v>14</v>
      </c>
      <c r="B13" s="7">
        <v>16.2</v>
      </c>
      <c r="C13" s="8">
        <v>612</v>
      </c>
      <c r="D13" s="8">
        <v>608</v>
      </c>
      <c r="E13" s="8">
        <v>600</v>
      </c>
      <c r="F13" s="8">
        <v>592</v>
      </c>
      <c r="G13" s="8">
        <v>588</v>
      </c>
      <c r="H13" s="8">
        <v>584</v>
      </c>
      <c r="I13" s="8">
        <v>580</v>
      </c>
      <c r="J13" s="8">
        <v>581</v>
      </c>
      <c r="K13" s="8">
        <v>581</v>
      </c>
      <c r="L13" s="8">
        <v>583</v>
      </c>
      <c r="M13" s="8">
        <v>590</v>
      </c>
      <c r="N13" s="8">
        <v>597</v>
      </c>
      <c r="O13" s="8">
        <v>605</v>
      </c>
      <c r="P13" s="8">
        <v>608</v>
      </c>
      <c r="Q13" s="8">
        <v>614</v>
      </c>
      <c r="R13" s="8">
        <v>626</v>
      </c>
      <c r="S13" s="8">
        <v>629</v>
      </c>
      <c r="T13" s="8">
        <v>633</v>
      </c>
      <c r="U13" s="8">
        <v>633</v>
      </c>
      <c r="V13" s="8">
        <v>631</v>
      </c>
      <c r="W13" s="8">
        <v>624</v>
      </c>
      <c r="X13" s="8">
        <v>624</v>
      </c>
      <c r="Y13" s="8">
        <v>612</v>
      </c>
      <c r="Z13" s="8">
        <v>612</v>
      </c>
      <c r="AA13" s="8">
        <v>609</v>
      </c>
      <c r="AB13" s="8">
        <v>604</v>
      </c>
      <c r="AC13" s="8">
        <v>597</v>
      </c>
      <c r="AD13" s="8">
        <v>595</v>
      </c>
      <c r="AE13" s="8">
        <v>592</v>
      </c>
      <c r="AF13" s="8">
        <v>592</v>
      </c>
      <c r="AG13" s="8">
        <v>588</v>
      </c>
      <c r="AH13" s="8">
        <v>588</v>
      </c>
      <c r="AI13" s="8">
        <v>587</v>
      </c>
      <c r="AJ13" s="8">
        <v>586</v>
      </c>
      <c r="AK13" s="8">
        <v>591</v>
      </c>
      <c r="AL13" s="8">
        <v>596</v>
      </c>
      <c r="AM13" s="8">
        <v>600</v>
      </c>
      <c r="AN13" s="8">
        <v>600</v>
      </c>
      <c r="AO13" s="8">
        <v>611</v>
      </c>
      <c r="AP13" s="8">
        <v>613</v>
      </c>
      <c r="AQ13" s="8">
        <v>619</v>
      </c>
      <c r="AR13" s="8">
        <v>625</v>
      </c>
      <c r="AS13" s="8">
        <v>630</v>
      </c>
      <c r="AT13" s="8">
        <v>631</v>
      </c>
      <c r="AU13" s="8">
        <v>633</v>
      </c>
      <c r="AV13" s="8">
        <v>634</v>
      </c>
      <c r="AW13" s="8">
        <v>634</v>
      </c>
      <c r="AX13" s="8">
        <v>637</v>
      </c>
      <c r="AY13" s="77">
        <v>641</v>
      </c>
      <c r="AZ13" s="62">
        <v>641</v>
      </c>
      <c r="BA13" s="62">
        <v>645</v>
      </c>
      <c r="BB13" s="62">
        <v>649</v>
      </c>
      <c r="BC13" s="62">
        <v>649</v>
      </c>
      <c r="BD13" s="200"/>
      <c r="BE13" s="93"/>
      <c r="BF13" s="20">
        <f t="shared" si="0"/>
        <v>0</v>
      </c>
      <c r="BG13" s="20">
        <v>6.0457516339869288E-2</v>
      </c>
      <c r="BH13" s="8">
        <f t="shared" si="1"/>
        <v>610.61538461538464</v>
      </c>
      <c r="BI13" s="20">
        <f>+(BH13/'2010'!BG13)-1</f>
        <v>5.0347337082368604E-2</v>
      </c>
      <c r="BK13" s="6" t="s">
        <v>14</v>
      </c>
    </row>
    <row r="14" spans="1:63">
      <c r="A14" s="6" t="s">
        <v>15</v>
      </c>
      <c r="B14" s="7">
        <v>2.14</v>
      </c>
      <c r="C14" s="8">
        <v>448.66</v>
      </c>
      <c r="D14" s="8">
        <v>454.32</v>
      </c>
      <c r="E14" s="8">
        <v>447.39</v>
      </c>
      <c r="F14" s="8">
        <v>447.13</v>
      </c>
      <c r="G14" s="8">
        <v>445.54</v>
      </c>
      <c r="H14" s="8">
        <v>447.21</v>
      </c>
      <c r="I14" s="8">
        <v>457.45</v>
      </c>
      <c r="J14" s="8">
        <v>455.43</v>
      </c>
      <c r="K14" s="8">
        <v>467.57</v>
      </c>
      <c r="L14" s="8">
        <v>476.09</v>
      </c>
      <c r="M14" s="8">
        <v>487.4</v>
      </c>
      <c r="N14" s="8">
        <v>505.08</v>
      </c>
      <c r="O14" s="8">
        <v>506.05</v>
      </c>
      <c r="P14" s="8">
        <v>498.4</v>
      </c>
      <c r="Q14" s="8">
        <v>526.04</v>
      </c>
      <c r="R14" s="8">
        <v>550.07000000000005</v>
      </c>
      <c r="S14" s="8">
        <v>550.32000000000005</v>
      </c>
      <c r="T14" s="8">
        <v>542.91</v>
      </c>
      <c r="U14" s="8">
        <v>556.11</v>
      </c>
      <c r="V14" s="8">
        <v>574.28</v>
      </c>
      <c r="W14" s="8">
        <v>547.35</v>
      </c>
      <c r="X14" s="8">
        <v>551.34</v>
      </c>
      <c r="Y14" s="8">
        <v>556.07000000000005</v>
      </c>
      <c r="Z14" s="8">
        <v>550.32000000000005</v>
      </c>
      <c r="AA14" s="8">
        <v>529.79999999999995</v>
      </c>
      <c r="AB14" s="8">
        <v>530</v>
      </c>
      <c r="AC14" s="8">
        <v>522.47</v>
      </c>
      <c r="AD14" s="8">
        <v>512.02</v>
      </c>
      <c r="AE14" s="8">
        <v>509.26</v>
      </c>
      <c r="AF14" s="8">
        <v>518.91</v>
      </c>
      <c r="AG14" s="8">
        <v>522.38</v>
      </c>
      <c r="AH14" s="8">
        <v>512.37</v>
      </c>
      <c r="AI14" s="8">
        <v>478.7</v>
      </c>
      <c r="AJ14" s="8">
        <v>492.78</v>
      </c>
      <c r="AK14" s="8">
        <v>496.11</v>
      </c>
      <c r="AL14" s="8">
        <v>502.11</v>
      </c>
      <c r="AM14" s="8">
        <v>509.3</v>
      </c>
      <c r="AN14" s="8">
        <v>512.84</v>
      </c>
      <c r="AO14" s="8">
        <v>515.27</v>
      </c>
      <c r="AP14" s="8">
        <v>510.55</v>
      </c>
      <c r="AQ14" s="8">
        <v>524.47</v>
      </c>
      <c r="AR14" s="8">
        <v>527.25</v>
      </c>
      <c r="AS14" s="8">
        <v>525.80999999999995</v>
      </c>
      <c r="AT14" s="8">
        <v>524.19000000000005</v>
      </c>
      <c r="AU14" s="8">
        <v>514.34</v>
      </c>
      <c r="AV14" s="8">
        <v>525.26</v>
      </c>
      <c r="AW14" s="8">
        <v>518.58000000000004</v>
      </c>
      <c r="AX14" s="8">
        <v>521.21</v>
      </c>
      <c r="AY14" s="77">
        <v>505.41</v>
      </c>
      <c r="AZ14" s="62">
        <v>503.53</v>
      </c>
      <c r="BA14" s="62">
        <v>495.63</v>
      </c>
      <c r="BB14" s="62">
        <v>508.85</v>
      </c>
      <c r="BC14" s="62">
        <v>495.21</v>
      </c>
      <c r="BD14" s="200"/>
      <c r="BE14" s="93"/>
      <c r="BF14" s="20">
        <f t="shared" si="0"/>
        <v>-2.6805541908224484E-2</v>
      </c>
      <c r="BG14" s="20">
        <v>0.10375339901038627</v>
      </c>
      <c r="BH14" s="8">
        <f t="shared" si="1"/>
        <v>508.93230769230769</v>
      </c>
      <c r="BI14" s="20">
        <f>+(BH14/'2010'!BG14)-1</f>
        <v>9.8964382722021904E-2</v>
      </c>
      <c r="BK14" s="6" t="s">
        <v>15</v>
      </c>
    </row>
    <row r="15" spans="1:63">
      <c r="A15" s="6" t="s">
        <v>16</v>
      </c>
      <c r="B15" s="7">
        <v>0.86</v>
      </c>
      <c r="C15" s="8">
        <v>510</v>
      </c>
      <c r="D15" s="8">
        <v>510</v>
      </c>
      <c r="E15" s="8">
        <v>519</v>
      </c>
      <c r="F15" s="8">
        <v>507</v>
      </c>
      <c r="G15" s="8">
        <v>507</v>
      </c>
      <c r="H15" s="8">
        <v>508</v>
      </c>
      <c r="I15" s="8">
        <v>503</v>
      </c>
      <c r="J15" s="8">
        <v>498</v>
      </c>
      <c r="K15" s="8">
        <v>504</v>
      </c>
      <c r="L15" s="8">
        <v>502</v>
      </c>
      <c r="M15" s="8">
        <v>511</v>
      </c>
      <c r="N15" s="8">
        <v>506</v>
      </c>
      <c r="O15" s="8">
        <v>522</v>
      </c>
      <c r="P15" s="8">
        <v>517</v>
      </c>
      <c r="Q15" s="8">
        <v>520</v>
      </c>
      <c r="R15" s="8">
        <v>507</v>
      </c>
      <c r="S15" s="8">
        <v>527</v>
      </c>
      <c r="T15" s="8">
        <v>509</v>
      </c>
      <c r="U15" s="8">
        <v>502</v>
      </c>
      <c r="V15" s="8">
        <v>509</v>
      </c>
      <c r="W15" s="8">
        <v>493</v>
      </c>
      <c r="X15" s="8">
        <v>502</v>
      </c>
      <c r="Y15" s="8">
        <v>505</v>
      </c>
      <c r="Z15" s="8">
        <v>505</v>
      </c>
      <c r="AA15" s="8">
        <v>517</v>
      </c>
      <c r="AB15" s="8">
        <v>506</v>
      </c>
      <c r="AC15" s="8">
        <v>503</v>
      </c>
      <c r="AD15" s="8">
        <v>507</v>
      </c>
      <c r="AE15" s="8">
        <v>477</v>
      </c>
      <c r="AF15" s="8">
        <v>483</v>
      </c>
      <c r="AG15" s="8">
        <v>509</v>
      </c>
      <c r="AH15" s="8">
        <v>494</v>
      </c>
      <c r="AI15" s="8">
        <v>495</v>
      </c>
      <c r="AJ15" s="8">
        <v>500</v>
      </c>
      <c r="AK15" s="8">
        <v>479</v>
      </c>
      <c r="AL15" s="8">
        <v>529</v>
      </c>
      <c r="AM15" s="8">
        <v>518</v>
      </c>
      <c r="AN15" s="8">
        <v>520</v>
      </c>
      <c r="AO15" s="8">
        <v>516</v>
      </c>
      <c r="AP15" s="8">
        <v>519</v>
      </c>
      <c r="AQ15" s="8">
        <v>527</v>
      </c>
      <c r="AR15" s="8">
        <v>525</v>
      </c>
      <c r="AS15" s="8">
        <v>527</v>
      </c>
      <c r="AT15" s="8">
        <v>487</v>
      </c>
      <c r="AU15" s="8">
        <v>518</v>
      </c>
      <c r="AV15" s="8">
        <v>525</v>
      </c>
      <c r="AW15" s="8">
        <v>534</v>
      </c>
      <c r="AX15" s="8">
        <v>527</v>
      </c>
      <c r="AY15" s="77">
        <v>524</v>
      </c>
      <c r="AZ15" s="62">
        <v>531</v>
      </c>
      <c r="BA15" s="62">
        <v>532</v>
      </c>
      <c r="BB15" s="62">
        <v>545</v>
      </c>
      <c r="BC15" s="62">
        <v>542</v>
      </c>
      <c r="BD15" s="200"/>
      <c r="BE15" s="93"/>
      <c r="BF15" s="20">
        <f t="shared" si="0"/>
        <v>-5.5045871559632475E-3</v>
      </c>
      <c r="BG15" s="20">
        <v>6.2745098039215685E-2</v>
      </c>
      <c r="BH15" s="8">
        <f t="shared" si="1"/>
        <v>511.71153846153845</v>
      </c>
      <c r="BI15" s="20">
        <f>+(BH15/'2010'!BG15)-1</f>
        <v>2.7255530247461746E-2</v>
      </c>
      <c r="BK15" s="6" t="s">
        <v>16</v>
      </c>
    </row>
    <row r="16" spans="1:63">
      <c r="A16" s="6" t="s">
        <v>17</v>
      </c>
      <c r="B16" s="7">
        <v>0.14000000000000001</v>
      </c>
      <c r="C16" s="8">
        <v>415.78880000000004</v>
      </c>
      <c r="D16" s="8">
        <v>422.26570000000004</v>
      </c>
      <c r="E16" s="8">
        <v>426.02350000000001</v>
      </c>
      <c r="F16" s="8">
        <v>425.79599999999999</v>
      </c>
      <c r="G16" s="8">
        <v>424.56540000000001</v>
      </c>
      <c r="H16" s="8">
        <v>350.44200000000001</v>
      </c>
      <c r="I16" s="8">
        <v>355.44330000000002</v>
      </c>
      <c r="J16" s="8">
        <v>363.685</v>
      </c>
      <c r="K16" s="8">
        <v>361.899</v>
      </c>
      <c r="L16" s="8">
        <v>363.07100000000003</v>
      </c>
      <c r="M16" s="8">
        <v>390.25460000000004</v>
      </c>
      <c r="N16" s="8">
        <v>405.66669999999999</v>
      </c>
      <c r="O16" s="8">
        <v>389.00300000000004</v>
      </c>
      <c r="P16" s="8">
        <v>415.35290000000003</v>
      </c>
      <c r="Q16" s="8">
        <v>413.05350000000004</v>
      </c>
      <c r="R16" s="8">
        <v>420.23690000000005</v>
      </c>
      <c r="S16" s="8">
        <v>424.77840000000003</v>
      </c>
      <c r="T16" s="8">
        <v>402.26680000000005</v>
      </c>
      <c r="U16" s="8">
        <v>402.0865</v>
      </c>
      <c r="V16" s="8">
        <v>413.80520000000001</v>
      </c>
      <c r="W16" s="8">
        <v>436.97810000000004</v>
      </c>
      <c r="X16" s="8">
        <v>391.02570000000003</v>
      </c>
      <c r="Y16" s="8">
        <v>405.8981</v>
      </c>
      <c r="Z16" s="8">
        <v>397.62540000000001</v>
      </c>
      <c r="AA16" s="8">
        <v>400.48680000000002</v>
      </c>
      <c r="AB16" s="8">
        <v>369.15460000000002</v>
      </c>
      <c r="AC16" s="8">
        <v>393.99040000000002</v>
      </c>
      <c r="AD16" s="8">
        <v>388.69050000000004</v>
      </c>
      <c r="AE16" s="8">
        <v>418.1739</v>
      </c>
      <c r="AF16" s="8">
        <v>391.64350000000002</v>
      </c>
      <c r="AG16" s="8">
        <v>376.95190000000002</v>
      </c>
      <c r="AH16" s="8">
        <v>374.94749999999999</v>
      </c>
      <c r="AI16" s="8">
        <v>367.11040000000003</v>
      </c>
      <c r="AJ16" s="8">
        <v>367.36720000000003</v>
      </c>
      <c r="AK16" s="8">
        <v>354.97190000000001</v>
      </c>
      <c r="AL16" s="8">
        <v>355.20570000000004</v>
      </c>
      <c r="AM16" s="8">
        <v>363.29360000000003</v>
      </c>
      <c r="AN16" s="8">
        <v>400.5813</v>
      </c>
      <c r="AO16" s="8">
        <v>377.0652</v>
      </c>
      <c r="AP16" s="8">
        <v>377.89120000000003</v>
      </c>
      <c r="AQ16" s="8">
        <v>353.44900000000001</v>
      </c>
      <c r="AR16" s="8">
        <v>333.46140000000003</v>
      </c>
      <c r="AS16" s="8">
        <v>360.04430000000002</v>
      </c>
      <c r="AT16" s="8">
        <v>324.4744</v>
      </c>
      <c r="AU16" s="8">
        <v>368.69800000000004</v>
      </c>
      <c r="AV16" s="8">
        <v>367.28829999999999</v>
      </c>
      <c r="AW16" s="8">
        <v>364.50450000000001</v>
      </c>
      <c r="AX16" s="8">
        <v>346.24979999999999</v>
      </c>
      <c r="AY16" s="77">
        <v>430.8109</v>
      </c>
      <c r="AZ16" s="62">
        <v>443.51160000000004</v>
      </c>
      <c r="BA16" s="62">
        <v>448.36620000000005</v>
      </c>
      <c r="BB16" s="62">
        <v>455.28540000000004</v>
      </c>
      <c r="BC16" s="62">
        <v>457.81310000000002</v>
      </c>
      <c r="BD16" s="200"/>
      <c r="BE16" s="93"/>
      <c r="BF16" s="20">
        <f t="shared" si="0"/>
        <v>5.5519021694963033E-3</v>
      </c>
      <c r="BG16" s="20">
        <v>0.1010712650268597</v>
      </c>
      <c r="BH16" s="8">
        <f t="shared" si="1"/>
        <v>391.01356153846166</v>
      </c>
      <c r="BI16" s="20">
        <f>+(BH16/'2010'!BG16)-1</f>
        <v>0.1008151087491489</v>
      </c>
      <c r="BK16" s="6" t="s">
        <v>17</v>
      </c>
    </row>
    <row r="17" spans="1:63">
      <c r="A17" s="6" t="s">
        <v>4</v>
      </c>
      <c r="B17" s="7">
        <v>13.15</v>
      </c>
      <c r="C17" s="8">
        <v>175.1454</v>
      </c>
      <c r="D17" s="8">
        <v>175.90180000000001</v>
      </c>
      <c r="E17" s="8">
        <v>176.0487</v>
      </c>
      <c r="F17" s="8">
        <v>190.04400000000001</v>
      </c>
      <c r="G17" s="8">
        <v>185.31180000000001</v>
      </c>
      <c r="H17" s="8">
        <v>211.24350000000001</v>
      </c>
      <c r="I17" s="8">
        <v>211.2988</v>
      </c>
      <c r="J17" s="8">
        <v>235.37090000000001</v>
      </c>
      <c r="K17" s="8">
        <v>354.89640000000003</v>
      </c>
      <c r="L17" s="8">
        <v>237.69340000000003</v>
      </c>
      <c r="M17" s="8">
        <v>234.88490000000002</v>
      </c>
      <c r="N17" s="8">
        <v>233.31180000000001</v>
      </c>
      <c r="O17" s="8">
        <v>237.84100000000001</v>
      </c>
      <c r="P17" s="8">
        <v>241.62970000000001</v>
      </c>
      <c r="Q17" s="8">
        <v>242.83630000000002</v>
      </c>
      <c r="R17" s="8">
        <v>243.5359</v>
      </c>
      <c r="S17" s="8">
        <v>244.56710000000001</v>
      </c>
      <c r="T17" s="8">
        <v>247.57760000000002</v>
      </c>
      <c r="U17" s="8">
        <v>243.58330000000001</v>
      </c>
      <c r="V17" s="8">
        <v>245.95840000000001</v>
      </c>
      <c r="W17" s="8">
        <v>249.67960000000002</v>
      </c>
      <c r="X17" s="8">
        <v>247.89440000000002</v>
      </c>
      <c r="Y17" s="8">
        <v>242.10310000000001</v>
      </c>
      <c r="Z17" s="8">
        <v>240.77160000000001</v>
      </c>
      <c r="AA17" s="8">
        <v>249.4401</v>
      </c>
      <c r="AB17" s="8">
        <v>247.22880000000001</v>
      </c>
      <c r="AC17" s="8">
        <v>256.67720000000003</v>
      </c>
      <c r="AD17" s="8">
        <v>259.91829999999999</v>
      </c>
      <c r="AE17" s="8">
        <v>256.89370000000002</v>
      </c>
      <c r="AF17" s="8">
        <v>257.37200000000001</v>
      </c>
      <c r="AG17" s="8">
        <v>235.91340000000002</v>
      </c>
      <c r="AH17" s="8">
        <v>234.69470000000001</v>
      </c>
      <c r="AI17" s="8">
        <v>245.99130000000002</v>
      </c>
      <c r="AJ17" s="8">
        <v>246.1198</v>
      </c>
      <c r="AK17" s="8">
        <v>257.7996</v>
      </c>
      <c r="AL17" s="8">
        <v>221.4854</v>
      </c>
      <c r="AM17" s="8">
        <v>226.5951</v>
      </c>
      <c r="AN17" s="8">
        <v>245.4615</v>
      </c>
      <c r="AO17" s="8">
        <v>218.10990000000001</v>
      </c>
      <c r="AP17" s="8">
        <v>216.58950000000002</v>
      </c>
      <c r="AQ17" s="8">
        <v>224.33970000000002</v>
      </c>
      <c r="AR17" s="8">
        <v>227.28630000000001</v>
      </c>
      <c r="AS17" s="8">
        <v>226.52</v>
      </c>
      <c r="AT17" s="8">
        <v>225.9922</v>
      </c>
      <c r="AU17" s="8">
        <v>225.56440000000001</v>
      </c>
      <c r="AV17" s="8">
        <v>222.8802</v>
      </c>
      <c r="AW17" s="8">
        <v>226.0352</v>
      </c>
      <c r="AX17" s="8">
        <v>228.84810000000002</v>
      </c>
      <c r="AY17" s="77">
        <v>228.99510000000001</v>
      </c>
      <c r="AZ17" s="62">
        <v>233.45140000000001</v>
      </c>
      <c r="BA17" s="62">
        <v>226.1541</v>
      </c>
      <c r="BB17" s="62">
        <v>233.04860000000002</v>
      </c>
      <c r="BC17" s="62">
        <v>232.65620000000001</v>
      </c>
      <c r="BD17" s="200"/>
      <c r="BE17" s="93"/>
      <c r="BF17" s="20">
        <f t="shared" si="0"/>
        <v>-1.6837689649283893E-3</v>
      </c>
      <c r="BG17" s="20">
        <v>0.32836032233789769</v>
      </c>
      <c r="BH17" s="8">
        <f t="shared" si="1"/>
        <v>234.84703461538462</v>
      </c>
      <c r="BI17" s="20">
        <f>+(BH17/'2010'!BG17)-1</f>
        <v>0.23394551162794297</v>
      </c>
      <c r="BK17" s="6" t="s">
        <v>4</v>
      </c>
    </row>
    <row r="18" spans="1:63">
      <c r="A18" s="6" t="s">
        <v>18</v>
      </c>
      <c r="B18" s="7">
        <v>0.56000000000000005</v>
      </c>
      <c r="C18" s="8">
        <v>362.93710000000004</v>
      </c>
      <c r="D18" s="8">
        <v>363.74040000000002</v>
      </c>
      <c r="E18" s="8">
        <v>356.45120000000003</v>
      </c>
      <c r="F18" s="8">
        <v>363.6825</v>
      </c>
      <c r="G18" s="8">
        <v>387.40720000000005</v>
      </c>
      <c r="H18" s="8">
        <v>387.97480000000002</v>
      </c>
      <c r="I18" s="8">
        <v>390.72380000000004</v>
      </c>
      <c r="J18" s="8">
        <v>394.904</v>
      </c>
      <c r="K18" s="8">
        <v>403.8168</v>
      </c>
      <c r="L18" s="8">
        <v>408.5206</v>
      </c>
      <c r="M18" s="8">
        <v>421.69560000000001</v>
      </c>
      <c r="N18" s="8">
        <v>428.46380000000005</v>
      </c>
      <c r="O18" s="8">
        <v>429.61660000000001</v>
      </c>
      <c r="P18" s="8">
        <v>430.08780000000002</v>
      </c>
      <c r="Q18" s="8">
        <v>422.4289</v>
      </c>
      <c r="R18" s="8">
        <v>433.14760000000001</v>
      </c>
      <c r="S18" s="8">
        <v>434.32480000000004</v>
      </c>
      <c r="T18" s="8">
        <v>461.09390000000002</v>
      </c>
      <c r="U18" s="8">
        <v>481.16270000000003</v>
      </c>
      <c r="V18" s="8">
        <v>457.75730000000004</v>
      </c>
      <c r="W18" s="8">
        <v>484.61920000000003</v>
      </c>
      <c r="X18" s="8">
        <v>487.60130000000004</v>
      </c>
      <c r="Y18" s="8">
        <v>485.66420000000005</v>
      </c>
      <c r="Z18" s="8">
        <v>467.67400000000004</v>
      </c>
      <c r="AA18" s="8">
        <v>477.1918</v>
      </c>
      <c r="AB18" s="8">
        <v>449.6832</v>
      </c>
      <c r="AC18" s="8">
        <v>454.9359</v>
      </c>
      <c r="AD18" s="8">
        <v>399.47790000000003</v>
      </c>
      <c r="AE18" s="8">
        <v>437.43950000000001</v>
      </c>
      <c r="AF18" s="8">
        <v>438.8304</v>
      </c>
      <c r="AG18" s="8">
        <v>441.2577</v>
      </c>
      <c r="AH18" s="8">
        <v>436.32080000000002</v>
      </c>
      <c r="AI18" s="8">
        <v>432.24979999999999</v>
      </c>
      <c r="AJ18" s="8">
        <v>430.4726</v>
      </c>
      <c r="AK18" s="8">
        <v>420.01100000000002</v>
      </c>
      <c r="AL18" s="8">
        <v>407.26640000000003</v>
      </c>
      <c r="AM18" s="8">
        <v>395.71620000000001</v>
      </c>
      <c r="AN18" s="8">
        <v>377.91800000000001</v>
      </c>
      <c r="AO18" s="8">
        <v>356.25540000000001</v>
      </c>
      <c r="AP18" s="8">
        <v>352.49979999999999</v>
      </c>
      <c r="AQ18" s="8">
        <v>342.52300000000002</v>
      </c>
      <c r="AR18" s="8">
        <v>332.74080000000004</v>
      </c>
      <c r="AS18" s="8">
        <v>333.86500000000001</v>
      </c>
      <c r="AT18" s="8">
        <v>332.12720000000002</v>
      </c>
      <c r="AU18" s="8">
        <v>331.60650000000004</v>
      </c>
      <c r="AV18" s="8">
        <v>325.12090000000001</v>
      </c>
      <c r="AW18" s="8">
        <v>332.82210000000003</v>
      </c>
      <c r="AX18" s="8">
        <v>332.505</v>
      </c>
      <c r="AY18" s="77">
        <v>350.28200000000004</v>
      </c>
      <c r="AZ18" s="62">
        <v>359.45960000000002</v>
      </c>
      <c r="BA18" s="62">
        <v>363.61830000000003</v>
      </c>
      <c r="BB18" s="62">
        <v>378.98630000000003</v>
      </c>
      <c r="BC18" s="62">
        <v>394.16</v>
      </c>
      <c r="BD18" s="200"/>
      <c r="BE18" s="93"/>
      <c r="BF18" s="20">
        <f t="shared" si="0"/>
        <v>4.0037595026522155E-2</v>
      </c>
      <c r="BG18" s="20">
        <v>8.6028405473014491E-2</v>
      </c>
      <c r="BH18" s="8">
        <f t="shared" si="1"/>
        <v>403.84427115384631</v>
      </c>
      <c r="BI18" s="20">
        <f>+(BH18/'2010'!BG18)-1</f>
        <v>0.10618763953338162</v>
      </c>
      <c r="BK18" s="6" t="s">
        <v>18</v>
      </c>
    </row>
    <row r="19" spans="1:63">
      <c r="A19" s="23" t="s">
        <v>5</v>
      </c>
      <c r="B19" s="22">
        <v>92.87</v>
      </c>
      <c r="C19" s="8">
        <v>472.86320000000001</v>
      </c>
      <c r="D19" s="8">
        <v>463.3954</v>
      </c>
      <c r="E19" s="8">
        <v>463.8605</v>
      </c>
      <c r="F19" s="8">
        <v>473.24650000000003</v>
      </c>
      <c r="G19" s="8">
        <v>457.89109999999999</v>
      </c>
      <c r="H19" s="8">
        <v>460.89430000000004</v>
      </c>
      <c r="I19" s="8">
        <v>464.40630000000004</v>
      </c>
      <c r="J19" s="8">
        <v>476.14270000000005</v>
      </c>
      <c r="K19" s="8">
        <v>478.68470000000002</v>
      </c>
      <c r="L19" s="8">
        <v>486.14530000000002</v>
      </c>
      <c r="M19" s="8">
        <v>498.92810000000003</v>
      </c>
      <c r="N19" s="8">
        <v>520.31889999999999</v>
      </c>
      <c r="O19" s="8">
        <v>528.24360000000001</v>
      </c>
      <c r="P19" s="8">
        <v>531.20990000000006</v>
      </c>
      <c r="Q19" s="8">
        <v>552.88909999999998</v>
      </c>
      <c r="R19" s="8">
        <v>597.0385</v>
      </c>
      <c r="S19" s="8">
        <v>596.20090000000005</v>
      </c>
      <c r="T19" s="8">
        <v>589.35140000000001</v>
      </c>
      <c r="U19" s="8">
        <v>589.33090000000004</v>
      </c>
      <c r="V19" s="8">
        <v>601.59500000000003</v>
      </c>
      <c r="W19" s="8">
        <v>637.58670000000006</v>
      </c>
      <c r="X19" s="8">
        <v>642.85890000000006</v>
      </c>
      <c r="Y19" s="8">
        <v>562.98649999999998</v>
      </c>
      <c r="Z19" s="8">
        <v>538.03370000000007</v>
      </c>
      <c r="AA19" s="8">
        <v>516.30420000000004</v>
      </c>
      <c r="AB19" s="8">
        <v>488.41930000000002</v>
      </c>
      <c r="AC19" s="8">
        <v>469.68880000000001</v>
      </c>
      <c r="AD19" s="8">
        <v>475.86510000000004</v>
      </c>
      <c r="AE19" s="8">
        <v>479.75640000000004</v>
      </c>
      <c r="AF19" s="8">
        <v>473.1651</v>
      </c>
      <c r="AG19" s="8">
        <v>466.79940000000005</v>
      </c>
      <c r="AH19" s="8">
        <v>474.2072</v>
      </c>
      <c r="AI19" s="8">
        <v>454.59220000000005</v>
      </c>
      <c r="AJ19" s="8">
        <v>454.36200000000002</v>
      </c>
      <c r="AK19" s="8">
        <v>452.40610000000004</v>
      </c>
      <c r="AL19" s="8">
        <v>440.0421</v>
      </c>
      <c r="AM19" s="8">
        <v>443.16400000000004</v>
      </c>
      <c r="AN19" s="8">
        <v>436.47380000000004</v>
      </c>
      <c r="AO19" s="8">
        <v>436.06990000000002</v>
      </c>
      <c r="AP19" s="8">
        <v>433.51490000000001</v>
      </c>
      <c r="AQ19" s="8">
        <v>432.24680000000001</v>
      </c>
      <c r="AR19" s="8">
        <v>436.76179999999999</v>
      </c>
      <c r="AS19" s="8">
        <v>446.64140000000003</v>
      </c>
      <c r="AT19" s="8">
        <v>445.9547</v>
      </c>
      <c r="AU19" s="8">
        <v>455.19140000000004</v>
      </c>
      <c r="AV19" s="8">
        <v>462.49160000000001</v>
      </c>
      <c r="AW19" s="8">
        <v>477.98040000000003</v>
      </c>
      <c r="AX19" s="8">
        <v>499.25620000000004</v>
      </c>
      <c r="AY19" s="77">
        <v>509.6952</v>
      </c>
      <c r="AZ19" s="62">
        <v>533.3623</v>
      </c>
      <c r="BA19" s="62">
        <v>551.52920000000006</v>
      </c>
      <c r="BB19" s="62">
        <v>541.14549999999997</v>
      </c>
      <c r="BC19" s="62">
        <v>549.1653</v>
      </c>
      <c r="BD19" s="205"/>
      <c r="BE19" s="93"/>
      <c r="BF19" s="20">
        <f t="shared" si="0"/>
        <v>1.4820043777505454E-2</v>
      </c>
      <c r="BG19" s="20">
        <v>0.16136189071173224</v>
      </c>
      <c r="BH19" s="8">
        <f t="shared" si="1"/>
        <v>498.9902153846154</v>
      </c>
      <c r="BI19" s="20">
        <f>+(BH19/'2010'!BG19)-1</f>
        <v>9.5549361666796173E-2</v>
      </c>
      <c r="BK19" s="23" t="s">
        <v>5</v>
      </c>
    </row>
    <row r="20" spans="1:63">
      <c r="A20" s="23" t="s">
        <v>6</v>
      </c>
      <c r="B20" s="22">
        <v>7.13</v>
      </c>
      <c r="C20" s="8">
        <v>432.35380000000004</v>
      </c>
      <c r="D20" s="8">
        <v>432.32590000000005</v>
      </c>
      <c r="E20" s="8">
        <v>431.346</v>
      </c>
      <c r="F20" s="8">
        <v>439.19220000000001</v>
      </c>
      <c r="G20" s="8">
        <v>429.64150000000001</v>
      </c>
      <c r="H20" s="8">
        <v>432.04</v>
      </c>
      <c r="I20" s="8">
        <v>436.7971</v>
      </c>
      <c r="J20" s="8">
        <v>439.73320000000001</v>
      </c>
      <c r="K20" s="8">
        <v>443.29340000000002</v>
      </c>
      <c r="L20" s="8">
        <v>469.16300000000001</v>
      </c>
      <c r="M20" s="8">
        <v>489.15660000000003</v>
      </c>
      <c r="N20" s="8">
        <v>481.75290000000001</v>
      </c>
      <c r="O20" s="8">
        <v>503.3372</v>
      </c>
      <c r="P20" s="8">
        <v>522.88459999999998</v>
      </c>
      <c r="Q20" s="8">
        <v>526.17790000000002</v>
      </c>
      <c r="R20" s="8">
        <v>548.57010000000002</v>
      </c>
      <c r="S20" s="8">
        <v>561.7903</v>
      </c>
      <c r="T20" s="8">
        <v>578.70770000000005</v>
      </c>
      <c r="U20" s="8">
        <v>603.80349999999999</v>
      </c>
      <c r="V20" s="8">
        <v>592.32299999999998</v>
      </c>
      <c r="W20" s="8">
        <v>593.3365</v>
      </c>
      <c r="X20" s="8">
        <v>598.24270000000001</v>
      </c>
      <c r="Y20" s="8">
        <v>519.40890000000002</v>
      </c>
      <c r="Z20" s="8">
        <v>478.9151</v>
      </c>
      <c r="AA20" s="8">
        <v>473.87440000000004</v>
      </c>
      <c r="AB20" s="8">
        <v>443.43330000000003</v>
      </c>
      <c r="AC20" s="8">
        <v>420.6816</v>
      </c>
      <c r="AD20" s="8">
        <v>434.9683</v>
      </c>
      <c r="AE20" s="8">
        <v>447.6404</v>
      </c>
      <c r="AF20" s="8">
        <v>438.99710000000005</v>
      </c>
      <c r="AG20" s="8">
        <v>440.43380000000002</v>
      </c>
      <c r="AH20" s="8">
        <v>439.14019999999999</v>
      </c>
      <c r="AI20" s="8">
        <v>428.80490000000003</v>
      </c>
      <c r="AJ20" s="8">
        <v>421.2457</v>
      </c>
      <c r="AK20" s="8">
        <v>421.0428</v>
      </c>
      <c r="AL20" s="8">
        <v>414.32390000000004</v>
      </c>
      <c r="AM20" s="8">
        <v>414.9699</v>
      </c>
      <c r="AN20" s="8">
        <v>411.36619999999999</v>
      </c>
      <c r="AO20" s="8">
        <v>409.38040000000001</v>
      </c>
      <c r="AP20" s="8">
        <v>409.8383</v>
      </c>
      <c r="AQ20" s="8">
        <v>411.48600000000005</v>
      </c>
      <c r="AR20" s="8">
        <v>413.89749999999998</v>
      </c>
      <c r="AS20" s="8">
        <v>433.31670000000003</v>
      </c>
      <c r="AT20" s="8">
        <v>435.07769999999999</v>
      </c>
      <c r="AU20" s="8">
        <v>438.0249</v>
      </c>
      <c r="AV20" s="8">
        <v>443.21910000000003</v>
      </c>
      <c r="AW20" s="8">
        <v>446.6447</v>
      </c>
      <c r="AX20" s="8">
        <v>454.06600000000003</v>
      </c>
      <c r="AY20" s="77">
        <v>458.90050000000002</v>
      </c>
      <c r="AZ20" s="62">
        <v>463.75420000000003</v>
      </c>
      <c r="BA20" s="62">
        <v>458.48970000000003</v>
      </c>
      <c r="BB20" s="62">
        <v>461.55960000000005</v>
      </c>
      <c r="BC20" s="62">
        <v>473.44230000000005</v>
      </c>
      <c r="BD20" s="205"/>
      <c r="BE20" s="93"/>
      <c r="BF20" s="20">
        <f t="shared" si="0"/>
        <v>2.5744670894072952E-2</v>
      </c>
      <c r="BG20" s="20">
        <v>9.5034437074451583E-2</v>
      </c>
      <c r="BH20" s="8">
        <f t="shared" si="1"/>
        <v>465.65306538461533</v>
      </c>
      <c r="BI20" s="20">
        <f>+(BH20/'2010'!BG20)-1</f>
        <v>0.10406246653102635</v>
      </c>
      <c r="BK20" s="23" t="s">
        <v>6</v>
      </c>
    </row>
    <row r="21" spans="1:63">
      <c r="A21" s="6" t="s">
        <v>19</v>
      </c>
      <c r="B21" s="7">
        <v>43.96</v>
      </c>
      <c r="C21" s="8">
        <v>469.97490000000005</v>
      </c>
      <c r="D21" s="8">
        <v>461.18010000000004</v>
      </c>
      <c r="E21" s="8">
        <v>461.54220000000004</v>
      </c>
      <c r="F21" s="8">
        <v>470.8184</v>
      </c>
      <c r="G21" s="8">
        <v>455.87690000000003</v>
      </c>
      <c r="H21" s="8">
        <v>458.83700000000005</v>
      </c>
      <c r="I21" s="8">
        <v>462.43780000000004</v>
      </c>
      <c r="J21" s="8">
        <v>473.54670000000004</v>
      </c>
      <c r="K21" s="8">
        <v>476.16130000000004</v>
      </c>
      <c r="L21" s="8">
        <v>484.93450000000001</v>
      </c>
      <c r="M21" s="8">
        <v>498.23140000000001</v>
      </c>
      <c r="N21" s="8">
        <v>517.56910000000005</v>
      </c>
      <c r="O21" s="8">
        <v>526.46780000000001</v>
      </c>
      <c r="P21" s="8">
        <v>530.61630000000002</v>
      </c>
      <c r="Q21" s="8">
        <v>550.9846</v>
      </c>
      <c r="R21" s="8">
        <v>593.58270000000005</v>
      </c>
      <c r="S21" s="8">
        <v>593.74740000000008</v>
      </c>
      <c r="T21" s="8">
        <v>588.59249999999997</v>
      </c>
      <c r="U21" s="8">
        <v>590.36279999999999</v>
      </c>
      <c r="V21" s="8">
        <v>600.93389999999999</v>
      </c>
      <c r="W21" s="8">
        <v>634.43169999999998</v>
      </c>
      <c r="X21" s="8">
        <v>639.67780000000005</v>
      </c>
      <c r="Y21" s="8">
        <v>559.87940000000003</v>
      </c>
      <c r="Z21" s="8">
        <v>533.81849999999997</v>
      </c>
      <c r="AA21" s="8">
        <v>513.279</v>
      </c>
      <c r="AB21" s="8">
        <v>485.21180000000004</v>
      </c>
      <c r="AC21" s="8">
        <v>466.19460000000004</v>
      </c>
      <c r="AD21" s="8">
        <v>472.94920000000002</v>
      </c>
      <c r="AE21" s="8">
        <v>477.4665</v>
      </c>
      <c r="AF21" s="8">
        <v>470.72890000000001</v>
      </c>
      <c r="AG21" s="8">
        <v>464.91950000000003</v>
      </c>
      <c r="AH21" s="8">
        <v>471.70690000000002</v>
      </c>
      <c r="AI21" s="8">
        <v>452.75360000000001</v>
      </c>
      <c r="AJ21" s="8">
        <v>452.00080000000003</v>
      </c>
      <c r="AK21" s="8">
        <v>450.16990000000004</v>
      </c>
      <c r="AL21" s="8">
        <v>438.20840000000004</v>
      </c>
      <c r="AM21" s="8">
        <v>441.15380000000005</v>
      </c>
      <c r="AN21" s="8">
        <v>434.68360000000001</v>
      </c>
      <c r="AO21" s="8">
        <v>434.1669</v>
      </c>
      <c r="AP21" s="8">
        <v>431.82680000000005</v>
      </c>
      <c r="AQ21" s="8">
        <v>430.76660000000004</v>
      </c>
      <c r="AR21" s="8">
        <v>435.13160000000005</v>
      </c>
      <c r="AS21" s="8">
        <v>445.69130000000001</v>
      </c>
      <c r="AT21" s="8">
        <v>445.17920000000004</v>
      </c>
      <c r="AU21" s="8">
        <v>453.9674</v>
      </c>
      <c r="AV21" s="8">
        <v>461.11750000000001</v>
      </c>
      <c r="AW21" s="8">
        <v>475.74620000000004</v>
      </c>
      <c r="AX21" s="8">
        <v>496.03410000000002</v>
      </c>
      <c r="AY21" s="77">
        <v>506.07350000000002</v>
      </c>
      <c r="AZ21" s="62">
        <v>528.39920000000006</v>
      </c>
      <c r="BA21" s="62">
        <v>544.89549999999997</v>
      </c>
      <c r="BB21" s="62">
        <v>535.471</v>
      </c>
      <c r="BC21" s="62">
        <v>543.7663</v>
      </c>
      <c r="BD21" s="200"/>
      <c r="BE21" s="93"/>
      <c r="BF21" s="20">
        <f t="shared" si="0"/>
        <v>1.5491595249789381E-2</v>
      </c>
      <c r="BG21" s="20">
        <v>0.15701136379836433</v>
      </c>
      <c r="BH21" s="8">
        <f t="shared" si="1"/>
        <v>496.61327692307702</v>
      </c>
      <c r="BI21" s="20">
        <f>+(BH21/'2010'!BG21)-1</f>
        <v>9.6114398461355277E-2</v>
      </c>
      <c r="BK21" s="6" t="s">
        <v>19</v>
      </c>
    </row>
    <row r="22" spans="1:63">
      <c r="A22" s="16" t="s">
        <v>1</v>
      </c>
      <c r="B22" s="17">
        <f>SUM(B9:B21)-B19-B20</f>
        <v>100</v>
      </c>
      <c r="C22" s="147">
        <v>450.61080000000004</v>
      </c>
      <c r="D22" s="147">
        <v>446.65810000000005</v>
      </c>
      <c r="E22" s="147">
        <v>443.76050000000004</v>
      </c>
      <c r="F22" s="147">
        <v>447.35</v>
      </c>
      <c r="G22" s="147">
        <v>439.01310000000001</v>
      </c>
      <c r="H22" s="147">
        <v>443.2124</v>
      </c>
      <c r="I22" s="147">
        <v>446.20730000000003</v>
      </c>
      <c r="J22" s="147">
        <v>455.03630000000004</v>
      </c>
      <c r="K22" s="147">
        <v>473.58190000000002</v>
      </c>
      <c r="L22" s="147">
        <v>463.52530000000002</v>
      </c>
      <c r="M22" s="147">
        <v>472.07260000000002</v>
      </c>
      <c r="N22" s="147">
        <v>483.64020000000005</v>
      </c>
      <c r="O22" s="147">
        <v>490.93170000000003</v>
      </c>
      <c r="P22" s="147">
        <v>495.97430000000003</v>
      </c>
      <c r="Q22" s="147">
        <v>509.43120000000005</v>
      </c>
      <c r="R22" s="147">
        <v>534.16179999999997</v>
      </c>
      <c r="S22" s="147">
        <v>537.38470000000007</v>
      </c>
      <c r="T22" s="147">
        <v>534.18240000000003</v>
      </c>
      <c r="U22" s="147">
        <v>536.33479999999997</v>
      </c>
      <c r="V22" s="147">
        <v>540.46130000000005</v>
      </c>
      <c r="W22" s="147">
        <v>553.09810000000004</v>
      </c>
      <c r="X22" s="147">
        <v>551.65539999999999</v>
      </c>
      <c r="Y22" s="147">
        <v>512.48480000000006</v>
      </c>
      <c r="Z22" s="147">
        <v>498.31530000000004</v>
      </c>
      <c r="AA22" s="147">
        <v>486.67880000000002</v>
      </c>
      <c r="AB22" s="147">
        <v>470.54520000000002</v>
      </c>
      <c r="AC22" s="147">
        <v>459.51740000000001</v>
      </c>
      <c r="AD22" s="147">
        <v>462.8141</v>
      </c>
      <c r="AE22" s="167">
        <v>464.07210000000003</v>
      </c>
      <c r="AF22" s="167">
        <v>460.19650000000001</v>
      </c>
      <c r="AG22" s="167">
        <v>455.75280000000004</v>
      </c>
      <c r="AH22" s="167">
        <v>458.8954</v>
      </c>
      <c r="AI22" s="167">
        <v>451.56880000000001</v>
      </c>
      <c r="AJ22" s="167">
        <v>450.78210000000001</v>
      </c>
      <c r="AK22" s="167">
        <v>453.52190000000002</v>
      </c>
      <c r="AL22" s="167">
        <v>446.6893</v>
      </c>
      <c r="AM22" s="167">
        <v>448.4024</v>
      </c>
      <c r="AN22" s="167">
        <v>447.1669</v>
      </c>
      <c r="AO22" s="167">
        <v>444.81210000000004</v>
      </c>
      <c r="AP22" s="167">
        <v>443.7747</v>
      </c>
      <c r="AQ22" s="167">
        <v>446.56240000000003</v>
      </c>
      <c r="AR22" s="167">
        <v>449.35660000000001</v>
      </c>
      <c r="AS22" s="167">
        <v>457.12620000000004</v>
      </c>
      <c r="AT22" s="167">
        <v>458.17350000000005</v>
      </c>
      <c r="AU22" s="167">
        <v>464.03930000000003</v>
      </c>
      <c r="AV22" s="167">
        <v>468.16700000000003</v>
      </c>
      <c r="AW22" s="167">
        <v>475.1259</v>
      </c>
      <c r="AX22" s="167">
        <v>484.5326</v>
      </c>
      <c r="AY22" s="204">
        <v>490.30460000000005</v>
      </c>
      <c r="AZ22" s="167">
        <v>501.92040000000003</v>
      </c>
      <c r="BA22" s="167">
        <v>508.84100000000001</v>
      </c>
      <c r="BB22" s="167">
        <v>508.12200000000001</v>
      </c>
      <c r="BC22" s="167">
        <v>512.70060000000001</v>
      </c>
      <c r="BD22" s="200"/>
      <c r="BE22" s="150"/>
      <c r="BF22" s="156">
        <f t="shared" si="0"/>
        <v>9.0108281082101893E-3</v>
      </c>
      <c r="BG22" s="156">
        <v>0.13779030595804609</v>
      </c>
      <c r="BH22" s="64">
        <f>AVERAGE(D22:BC22)</f>
        <v>477.66607884615371</v>
      </c>
      <c r="BI22" s="20">
        <f>+(BH22/'2010'!BG22)-1</f>
        <v>9.4963064810503317E-2</v>
      </c>
      <c r="BK22" s="16" t="s">
        <v>1</v>
      </c>
    </row>
    <row r="23" spans="1:63">
      <c r="A23" s="26" t="s">
        <v>204</v>
      </c>
      <c r="B23" s="29"/>
      <c r="C23" s="164">
        <v>5.9779286595241121E-2</v>
      </c>
      <c r="D23" s="164">
        <f>+(D22/'2010'!C22)-1</f>
        <v>1.8093172223498932E-4</v>
      </c>
      <c r="E23" s="164">
        <f>+(E22/'2010'!D22)-1</f>
        <v>-2.6827563626427353E-2</v>
      </c>
      <c r="F23" s="164">
        <f>+(F22/'2010'!E22)-1</f>
        <v>8.8754427290942406E-3</v>
      </c>
      <c r="G23" s="164">
        <f>+(G22/'2010'!F22)-1</f>
        <v>-1.2600994521785869E-2</v>
      </c>
      <c r="H23" s="164">
        <f>+(H22/'2010'!G22)-1</f>
        <v>-2.5819173070825707E-3</v>
      </c>
      <c r="I23" s="164">
        <f>+(I22/'2010'!H22)-1</f>
        <v>1.6596544220656595E-2</v>
      </c>
      <c r="J23" s="164">
        <f>+(J22/'2010'!I22)-1</f>
        <v>4.686570405649948E-2</v>
      </c>
      <c r="K23" s="164">
        <f>+(K22/'2010'!J22)-1</f>
        <v>8.6394861816578405E-2</v>
      </c>
      <c r="L23" s="164">
        <f>+(L22/'2010'!K22)-1</f>
        <v>7.2712516240235558E-2</v>
      </c>
      <c r="M23" s="164">
        <f>+(M22/'2010'!L22)-1</f>
        <v>8.6465936130690979E-2</v>
      </c>
      <c r="N23" s="164">
        <f>+(N22/'2010'!M22)-1</f>
        <v>9.597281596959828E-2</v>
      </c>
      <c r="O23" s="164">
        <f>+(O22/'2010'!N22)-1</f>
        <v>9.9774391674064988E-2</v>
      </c>
      <c r="P23" s="164">
        <f>+(P22/'2010'!O22)-1</f>
        <v>9.6624476865331044E-2</v>
      </c>
      <c r="Q23" s="164">
        <f>+(Q22/'2010'!P22)-1</f>
        <v>9.6472240224205752E-2</v>
      </c>
      <c r="R23" s="164">
        <f>+(R22/'2010'!Q22)-1</f>
        <v>0.14162872185930775</v>
      </c>
      <c r="S23" s="164">
        <f>+(S22/'2010'!R22)-1</f>
        <v>0.16332369353449416</v>
      </c>
      <c r="T23" s="164">
        <f>+(T22/'2010'!S22)-1</f>
        <v>0.15613435840653378</v>
      </c>
      <c r="U23" s="164">
        <f>+(U22/'2010'!T22)-1</f>
        <v>0.16216489709668291</v>
      </c>
      <c r="V23" s="164">
        <f>+(V22/'2010'!U22)-1</f>
        <v>0.15436639115809503</v>
      </c>
      <c r="W23" s="164">
        <f>+(W22/'2010'!V22)-1</f>
        <v>0.18992170929366248</v>
      </c>
      <c r="X23" s="164">
        <f>+(X22/'2010'!W22)-1</f>
        <v>0.19542783935982122</v>
      </c>
      <c r="Y23" s="164">
        <f>+(Y22/'2010'!X22)-1</f>
        <v>0.11323753631162736</v>
      </c>
      <c r="Z23" s="164">
        <f>+(Z22/'2010'!Y22)-1</f>
        <v>9.0474430439911879E-2</v>
      </c>
      <c r="AA23" s="164">
        <f>+(AA22/'2010'!Z22)-1</f>
        <v>0.11386625927642458</v>
      </c>
      <c r="AB23" s="164">
        <f>+(AB22/'2010'!AA22)-1</f>
        <v>0.11071633259465785</v>
      </c>
      <c r="AC23" s="164">
        <f>+(AC22/'2010'!AB22)-1</f>
        <v>9.3585737802101887E-2</v>
      </c>
      <c r="AD23" s="164">
        <f>+(AD22/'2010'!AC22)-1</f>
        <v>0.13287776454876221</v>
      </c>
      <c r="AE23" s="164">
        <f>+(AE22/'2010'!AD22)-1</f>
        <v>0.13169105927384028</v>
      </c>
      <c r="AF23" s="164">
        <f>+(AF22/'2010'!AE22)-1</f>
        <v>0.11629819894273474</v>
      </c>
      <c r="AG23" s="164">
        <f>+(AG22/'2010'!AF22)-1</f>
        <v>8.4451030822966677E-2</v>
      </c>
      <c r="AH23" s="164">
        <f>+(AH22/'2010'!AG22)-1</f>
        <v>8.4123537930529402E-2</v>
      </c>
      <c r="AI23" s="164">
        <f>+(AI22/'2010'!AH22)-1</f>
        <v>4.8938840038782683E-2</v>
      </c>
      <c r="AJ23" s="164">
        <f>+(AJ22/'2010'!AI22)-1</f>
        <v>5.555562060026209E-2</v>
      </c>
      <c r="AK23" s="164">
        <f>+(AK22/'2010'!AJ22)-1</f>
        <v>6.656552617474687E-2</v>
      </c>
      <c r="AL23" s="164">
        <f>+(AL22/'2010'!AK22)-1</f>
        <v>4.334091040740562E-2</v>
      </c>
      <c r="AM23" s="164">
        <f>+(AM22/'2010'!AL22)-1</f>
        <v>4.5560692911094325E-2</v>
      </c>
      <c r="AN23" s="164">
        <f>+(AN22/'2010'!AM22)-1</f>
        <v>6.214532658279559E-2</v>
      </c>
      <c r="AO23" s="164">
        <f>+(AO22/'2010'!AN22)-1</f>
        <v>6.2590059702177125E-2</v>
      </c>
      <c r="AP23" s="164">
        <f>+(AP22/'2010'!AO22)-1</f>
        <v>7.313967837345503E-2</v>
      </c>
      <c r="AQ23" s="164">
        <f>+(AQ22/'2010'!AP22)-1</f>
        <v>9.9997610641463952E-2</v>
      </c>
      <c r="AR23" s="164">
        <f>+(AR22/'2010'!AQ22)-1</f>
        <v>0.1051229881634177</v>
      </c>
      <c r="AS23" s="164">
        <f>+(AS22/'2010'!AR22)-1</f>
        <v>0.11306656978924301</v>
      </c>
      <c r="AT23" s="164">
        <f>+(AT22/'2010'!AS22)-1</f>
        <v>0.11458889555172558</v>
      </c>
      <c r="AU23" s="164">
        <f>+(AU22/'2010'!AT22)-1</f>
        <v>0.11301920706975976</v>
      </c>
      <c r="AV23" s="164">
        <f>+(AV22/'2010'!AU22)-1</f>
        <v>0.10130380320040455</v>
      </c>
      <c r="AW23" s="164">
        <f>+(AW22/'2010'!AV22)-1</f>
        <v>0.11254131703099968</v>
      </c>
      <c r="AX23" s="164">
        <f>+(AX22/'2010'!AW22)-1</f>
        <v>0.13440149538941881</v>
      </c>
      <c r="AY23" s="164">
        <f>+(AY22/'2010'!AX22)-1</f>
        <v>0.12105291557908249</v>
      </c>
      <c r="AZ23" s="164">
        <f>+(AZ22/'2010'!AY22)-1</f>
        <v>0.14040394424221647</v>
      </c>
      <c r="BA23" s="164">
        <v>0.142333423132184</v>
      </c>
      <c r="BB23" s="164">
        <v>0.12549114896352309</v>
      </c>
      <c r="BC23" s="164">
        <v>0.13779030595804609</v>
      </c>
      <c r="BD23" s="183"/>
      <c r="BE23" s="68"/>
      <c r="BF23" s="14"/>
      <c r="BG23" s="14"/>
      <c r="BH23" s="109"/>
      <c r="BI23" s="20"/>
      <c r="BK23" s="26" t="s">
        <v>181</v>
      </c>
    </row>
    <row r="24" spans="1:63">
      <c r="A24" s="14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84"/>
      <c r="BE24" s="59"/>
      <c r="BF24" s="14"/>
      <c r="BG24" s="14"/>
      <c r="BK24" s="14"/>
    </row>
    <row r="25" spans="1:63" ht="23.25">
      <c r="A25" s="117" t="s">
        <v>2</v>
      </c>
      <c r="B25" s="65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209"/>
      <c r="BB25" s="209"/>
      <c r="BC25" s="209"/>
      <c r="BD25" s="185"/>
      <c r="BE25" s="34"/>
      <c r="BK25" s="117" t="s">
        <v>2</v>
      </c>
    </row>
    <row r="26" spans="1:63">
      <c r="A26" s="35" t="s">
        <v>149</v>
      </c>
      <c r="BD26" s="124"/>
      <c r="BE26" s="34"/>
      <c r="BK26" s="35" t="s">
        <v>149</v>
      </c>
    </row>
    <row r="27" spans="1:63" ht="22.5">
      <c r="A27" s="1" t="s">
        <v>69</v>
      </c>
      <c r="B27" s="1" t="s">
        <v>9</v>
      </c>
      <c r="C27" s="2">
        <v>40539</v>
      </c>
      <c r="D27" s="2">
        <v>40546</v>
      </c>
      <c r="E27" s="2">
        <v>40553</v>
      </c>
      <c r="F27" s="2">
        <v>40560</v>
      </c>
      <c r="G27" s="2">
        <v>40567</v>
      </c>
      <c r="H27" s="2">
        <v>40574</v>
      </c>
      <c r="I27" s="2">
        <v>40581</v>
      </c>
      <c r="J27" s="2">
        <v>40588</v>
      </c>
      <c r="K27" s="2">
        <v>40595</v>
      </c>
      <c r="L27" s="2">
        <v>40602</v>
      </c>
      <c r="M27" s="2">
        <v>40609</v>
      </c>
      <c r="N27" s="2">
        <v>40616</v>
      </c>
      <c r="O27" s="2">
        <v>40623</v>
      </c>
      <c r="P27" s="2">
        <v>40630</v>
      </c>
      <c r="Q27" s="2">
        <v>40637</v>
      </c>
      <c r="R27" s="2">
        <v>40644</v>
      </c>
      <c r="S27" s="2">
        <v>40651</v>
      </c>
      <c r="T27" s="2">
        <v>40658</v>
      </c>
      <c r="U27" s="2">
        <v>40665</v>
      </c>
      <c r="V27" s="2">
        <v>40672</v>
      </c>
      <c r="W27" s="2">
        <v>40679</v>
      </c>
      <c r="X27" s="2">
        <v>40686</v>
      </c>
      <c r="Y27" s="2">
        <v>40693</v>
      </c>
      <c r="Z27" s="2">
        <v>40700</v>
      </c>
      <c r="AA27" s="2">
        <v>40707</v>
      </c>
      <c r="AB27" s="2">
        <v>40714</v>
      </c>
      <c r="AC27" s="2">
        <v>40721</v>
      </c>
      <c r="AD27" s="2">
        <v>40728</v>
      </c>
      <c r="AE27" s="2">
        <v>40735</v>
      </c>
      <c r="AF27" s="2">
        <v>40742</v>
      </c>
      <c r="AG27" s="2">
        <v>40749</v>
      </c>
      <c r="AH27" s="2">
        <v>40756</v>
      </c>
      <c r="AI27" s="2">
        <v>40763</v>
      </c>
      <c r="AJ27" s="2">
        <v>40770</v>
      </c>
      <c r="AK27" s="2">
        <v>40777</v>
      </c>
      <c r="AL27" s="2">
        <v>40784</v>
      </c>
      <c r="AM27" s="2">
        <v>40791</v>
      </c>
      <c r="AN27" s="2">
        <v>40798</v>
      </c>
      <c r="AO27" s="2">
        <v>40805</v>
      </c>
      <c r="AP27" s="2">
        <v>40812</v>
      </c>
      <c r="AQ27" s="2">
        <v>40819</v>
      </c>
      <c r="AR27" s="2">
        <v>40826</v>
      </c>
      <c r="AS27" s="2">
        <v>40833</v>
      </c>
      <c r="AT27" s="2">
        <v>40840</v>
      </c>
      <c r="AU27" s="2">
        <v>40847</v>
      </c>
      <c r="AV27" s="85">
        <v>40854</v>
      </c>
      <c r="AW27" s="201">
        <v>40861</v>
      </c>
      <c r="AX27" s="201">
        <v>40868</v>
      </c>
      <c r="AY27" s="201">
        <v>40875</v>
      </c>
      <c r="AZ27" s="201">
        <v>40882</v>
      </c>
      <c r="BA27" s="201">
        <v>40889</v>
      </c>
      <c r="BB27" s="201">
        <v>40896</v>
      </c>
      <c r="BC27" s="201">
        <v>40903</v>
      </c>
      <c r="BD27" s="198"/>
      <c r="BE27" s="83"/>
      <c r="BF27" s="3" t="s">
        <v>71</v>
      </c>
      <c r="BG27" s="3" t="s">
        <v>71</v>
      </c>
      <c r="BH27" s="73" t="s">
        <v>189</v>
      </c>
      <c r="BI27" s="73" t="s">
        <v>190</v>
      </c>
      <c r="BK27" s="1" t="s">
        <v>69</v>
      </c>
    </row>
    <row r="28" spans="1:63">
      <c r="A28" s="4"/>
      <c r="B28" s="4"/>
      <c r="C28" s="3" t="s">
        <v>123</v>
      </c>
      <c r="D28" s="3" t="s">
        <v>25</v>
      </c>
      <c r="E28" s="3" t="s">
        <v>26</v>
      </c>
      <c r="F28" s="3" t="s">
        <v>27</v>
      </c>
      <c r="G28" s="3" t="s">
        <v>28</v>
      </c>
      <c r="H28" s="3" t="s">
        <v>29</v>
      </c>
      <c r="I28" s="3" t="s">
        <v>30</v>
      </c>
      <c r="J28" s="3" t="s">
        <v>31</v>
      </c>
      <c r="K28" s="3" t="s">
        <v>32</v>
      </c>
      <c r="L28" s="3" t="s">
        <v>33</v>
      </c>
      <c r="M28" s="3" t="s">
        <v>34</v>
      </c>
      <c r="N28" s="3" t="s">
        <v>35</v>
      </c>
      <c r="O28" s="3" t="s">
        <v>36</v>
      </c>
      <c r="P28" s="3" t="s">
        <v>37</v>
      </c>
      <c r="Q28" s="3" t="s">
        <v>38</v>
      </c>
      <c r="R28" s="3" t="s">
        <v>39</v>
      </c>
      <c r="S28" s="3" t="s">
        <v>40</v>
      </c>
      <c r="T28" s="3" t="s">
        <v>41</v>
      </c>
      <c r="U28" s="3" t="s">
        <v>42</v>
      </c>
      <c r="V28" s="3" t="s">
        <v>43</v>
      </c>
      <c r="W28" s="3" t="s">
        <v>44</v>
      </c>
      <c r="X28" s="3" t="s">
        <v>45</v>
      </c>
      <c r="Y28" s="3" t="s">
        <v>46</v>
      </c>
      <c r="Z28" s="3" t="s">
        <v>47</v>
      </c>
      <c r="AA28" s="3" t="s">
        <v>48</v>
      </c>
      <c r="AB28" s="3" t="s">
        <v>49</v>
      </c>
      <c r="AC28" s="3" t="s">
        <v>50</v>
      </c>
      <c r="AD28" s="3" t="s">
        <v>51</v>
      </c>
      <c r="AE28" s="3" t="s">
        <v>52</v>
      </c>
      <c r="AF28" s="3" t="s">
        <v>53</v>
      </c>
      <c r="AG28" s="3" t="s">
        <v>54</v>
      </c>
      <c r="AH28" s="3" t="s">
        <v>55</v>
      </c>
      <c r="AI28" s="3" t="s">
        <v>56</v>
      </c>
      <c r="AJ28" s="3" t="s">
        <v>57</v>
      </c>
      <c r="AK28" s="3" t="s">
        <v>58</v>
      </c>
      <c r="AL28" s="3" t="s">
        <v>59</v>
      </c>
      <c r="AM28" s="3" t="s">
        <v>60</v>
      </c>
      <c r="AN28" s="3" t="s">
        <v>61</v>
      </c>
      <c r="AO28" s="3" t="s">
        <v>62</v>
      </c>
      <c r="AP28" s="3" t="s">
        <v>110</v>
      </c>
      <c r="AQ28" s="3" t="s">
        <v>111</v>
      </c>
      <c r="AR28" s="3" t="s">
        <v>112</v>
      </c>
      <c r="AS28" s="3" t="s">
        <v>113</v>
      </c>
      <c r="AT28" s="3" t="s">
        <v>114</v>
      </c>
      <c r="AU28" s="3" t="s">
        <v>115</v>
      </c>
      <c r="AV28" s="86" t="s">
        <v>116</v>
      </c>
      <c r="AW28" s="74" t="s">
        <v>117</v>
      </c>
      <c r="AX28" s="74" t="s">
        <v>118</v>
      </c>
      <c r="AY28" s="74" t="s">
        <v>119</v>
      </c>
      <c r="AZ28" s="74" t="s">
        <v>120</v>
      </c>
      <c r="BA28" s="208">
        <v>50</v>
      </c>
      <c r="BB28" s="208">
        <v>51</v>
      </c>
      <c r="BC28" s="208">
        <v>52</v>
      </c>
      <c r="BD28" s="199"/>
      <c r="BE28" s="1"/>
      <c r="BF28" s="5" t="s">
        <v>124</v>
      </c>
      <c r="BG28" s="5" t="s">
        <v>125</v>
      </c>
      <c r="BH28" s="75"/>
      <c r="BI28" s="75"/>
      <c r="BK28" s="4"/>
    </row>
    <row r="29" spans="1:63">
      <c r="A29" s="6" t="s">
        <v>20</v>
      </c>
      <c r="B29" s="7">
        <v>23.21</v>
      </c>
      <c r="C29" s="8">
        <v>509.55</v>
      </c>
      <c r="D29" s="8">
        <v>490.42400000000004</v>
      </c>
      <c r="E29" s="8">
        <v>488.81600000000003</v>
      </c>
      <c r="F29" s="8">
        <v>481.95400000000001</v>
      </c>
      <c r="G29" s="8">
        <v>478.31800000000004</v>
      </c>
      <c r="H29" s="8">
        <v>476.02</v>
      </c>
      <c r="I29" s="8">
        <v>472.55800000000005</v>
      </c>
      <c r="J29" s="8">
        <v>471.43</v>
      </c>
      <c r="K29" s="8">
        <v>490.48400000000004</v>
      </c>
      <c r="L29" s="8">
        <v>477.82400000000001</v>
      </c>
      <c r="M29" s="8">
        <v>477.04400000000004</v>
      </c>
      <c r="N29" s="8">
        <v>485.68200000000002</v>
      </c>
      <c r="O29" s="8">
        <v>482.56400000000002</v>
      </c>
      <c r="P29" s="8">
        <v>487.25600000000003</v>
      </c>
      <c r="Q29" s="8">
        <v>526.54100000000005</v>
      </c>
      <c r="R29" s="8">
        <v>606.79200000000003</v>
      </c>
      <c r="S29" s="8">
        <v>636.82400000000007</v>
      </c>
      <c r="T29" s="8">
        <v>600.07799999999997</v>
      </c>
      <c r="U29" s="8">
        <v>578.55799999999999</v>
      </c>
      <c r="V29" s="8">
        <v>563.37800000000004</v>
      </c>
      <c r="W29" s="8">
        <v>552.99400000000003</v>
      </c>
      <c r="X29" s="8">
        <v>544.66600000000005</v>
      </c>
      <c r="Y29" s="8">
        <v>544.48599999999999</v>
      </c>
      <c r="Z29" s="8">
        <v>549.20000000000005</v>
      </c>
      <c r="AA29" s="8">
        <v>547.21800000000007</v>
      </c>
      <c r="AB29" s="8">
        <v>567.67399999999998</v>
      </c>
      <c r="AC29" s="8">
        <v>574.97</v>
      </c>
      <c r="AD29" s="8">
        <v>572.39</v>
      </c>
      <c r="AE29" s="8">
        <v>570.87</v>
      </c>
      <c r="AF29" s="8">
        <v>629.83400000000006</v>
      </c>
      <c r="AG29" s="8">
        <v>592.48200000000008</v>
      </c>
      <c r="AH29" s="8">
        <v>590.65800000000002</v>
      </c>
      <c r="AI29" s="8">
        <v>618.5</v>
      </c>
      <c r="AJ29" s="8">
        <v>620.12200000000007</v>
      </c>
      <c r="AK29" s="8">
        <v>615.85</v>
      </c>
      <c r="AL29" s="8">
        <v>636.46400000000006</v>
      </c>
      <c r="AM29" s="8">
        <v>639.96400000000006</v>
      </c>
      <c r="AN29" s="8">
        <v>641.63400000000001</v>
      </c>
      <c r="AO29" s="8">
        <v>644.36200000000008</v>
      </c>
      <c r="AP29" s="8">
        <v>627.57000000000005</v>
      </c>
      <c r="AQ29" s="8">
        <v>616.97199999999998</v>
      </c>
      <c r="AR29" s="8">
        <v>636.46400000000006</v>
      </c>
      <c r="AS29" s="8">
        <v>596.03600000000006</v>
      </c>
      <c r="AT29" s="8">
        <v>537.18799999999999</v>
      </c>
      <c r="AU29" s="8">
        <v>537.18799999999999</v>
      </c>
      <c r="AV29" s="77">
        <v>538.12400000000002</v>
      </c>
      <c r="AW29" s="62">
        <v>530.17999999999995</v>
      </c>
      <c r="AX29" s="62">
        <v>529.81600000000003</v>
      </c>
      <c r="AY29" s="62">
        <v>535.64</v>
      </c>
      <c r="AZ29" s="62">
        <v>537.548</v>
      </c>
      <c r="BA29" s="62">
        <v>537.548</v>
      </c>
      <c r="BB29" s="62">
        <v>549.03399999999999</v>
      </c>
      <c r="BC29" s="62">
        <v>529.96600000000001</v>
      </c>
      <c r="BD29" s="200"/>
      <c r="BE29" s="84"/>
      <c r="BF29" s="20">
        <f t="shared" ref="BF29:BF37" si="2">+(BC29/BB29)-1</f>
        <v>-3.4730089575508938E-2</v>
      </c>
      <c r="BG29" s="20">
        <v>4.0066725542144965E-2</v>
      </c>
      <c r="BH29" s="8">
        <f>AVERAGE(D29:BC29)</f>
        <v>555.1184038461538</v>
      </c>
      <c r="BI29" s="20">
        <f>+(BH29/'2009'!BG31)-1</f>
        <v>2.5835763765290842E-2</v>
      </c>
      <c r="BK29" s="6" t="s">
        <v>20</v>
      </c>
    </row>
    <row r="30" spans="1:63">
      <c r="A30" s="6" t="s">
        <v>13</v>
      </c>
      <c r="B30" s="7">
        <v>52.3</v>
      </c>
      <c r="C30" s="8">
        <v>697.48</v>
      </c>
      <c r="D30" s="8">
        <v>693.84</v>
      </c>
      <c r="E30" s="8">
        <v>668.5</v>
      </c>
      <c r="F30" s="8">
        <v>634.89</v>
      </c>
      <c r="G30" s="8">
        <v>631.01</v>
      </c>
      <c r="H30" s="8">
        <v>618.79</v>
      </c>
      <c r="I30" s="8">
        <v>623.85</v>
      </c>
      <c r="J30" s="8">
        <v>641.27</v>
      </c>
      <c r="K30" s="8">
        <v>639.34</v>
      </c>
      <c r="L30" s="8">
        <v>652.48</v>
      </c>
      <c r="M30" s="8">
        <v>654.35</v>
      </c>
      <c r="N30" s="8">
        <v>653.78</v>
      </c>
      <c r="O30" s="8">
        <v>651.52</v>
      </c>
      <c r="P30" s="8">
        <v>650.99</v>
      </c>
      <c r="Q30" s="8">
        <v>634.86</v>
      </c>
      <c r="R30" s="8">
        <v>634.86</v>
      </c>
      <c r="S30" s="8">
        <v>651.24</v>
      </c>
      <c r="T30" s="8">
        <v>624.70000000000005</v>
      </c>
      <c r="U30" s="8">
        <v>620.59</v>
      </c>
      <c r="V30" s="8">
        <v>622.27</v>
      </c>
      <c r="W30" s="8">
        <v>633.15</v>
      </c>
      <c r="X30" s="8">
        <v>630.76</v>
      </c>
      <c r="Y30" s="8">
        <v>634.55999999999995</v>
      </c>
      <c r="Z30" s="8">
        <v>634.37</v>
      </c>
      <c r="AA30" s="8">
        <v>630.32000000000005</v>
      </c>
      <c r="AB30" s="8">
        <v>632.33000000000004</v>
      </c>
      <c r="AC30" s="8">
        <v>641.95000000000005</v>
      </c>
      <c r="AD30" s="8">
        <v>641.16</v>
      </c>
      <c r="AE30" s="8">
        <v>642.75</v>
      </c>
      <c r="AF30" s="8">
        <v>646.29999999999995</v>
      </c>
      <c r="AG30" s="8">
        <v>664.55</v>
      </c>
      <c r="AH30" s="8">
        <v>659.54</v>
      </c>
      <c r="AI30" s="8">
        <v>688.99</v>
      </c>
      <c r="AJ30" s="8">
        <v>679.28</v>
      </c>
      <c r="AK30" s="8">
        <v>684.15</v>
      </c>
      <c r="AL30" s="8">
        <v>689.69</v>
      </c>
      <c r="AM30" s="8">
        <v>726.1</v>
      </c>
      <c r="AN30" s="8">
        <v>723.75</v>
      </c>
      <c r="AO30" s="8">
        <v>721.89</v>
      </c>
      <c r="AP30" s="8">
        <v>732.05</v>
      </c>
      <c r="AQ30" s="8">
        <v>759.29</v>
      </c>
      <c r="AR30" s="8">
        <v>764.95</v>
      </c>
      <c r="AS30" s="8">
        <v>783.77</v>
      </c>
      <c r="AT30" s="8">
        <v>800.88</v>
      </c>
      <c r="AU30" s="8">
        <v>800.83</v>
      </c>
      <c r="AV30" s="77">
        <v>783.98</v>
      </c>
      <c r="AW30" s="62">
        <v>817.79</v>
      </c>
      <c r="AX30" s="62">
        <v>820.4</v>
      </c>
      <c r="AY30" s="62">
        <v>813.42</v>
      </c>
      <c r="AZ30" s="62">
        <v>810.94</v>
      </c>
      <c r="BA30" s="62">
        <v>807.57</v>
      </c>
      <c r="BB30" s="62">
        <v>819.45</v>
      </c>
      <c r="BC30" s="62">
        <v>819.45</v>
      </c>
      <c r="BD30" s="200"/>
      <c r="BE30" s="84"/>
      <c r="BF30" s="20">
        <f t="shared" si="2"/>
        <v>0</v>
      </c>
      <c r="BG30" s="20">
        <v>0.17487239777484653</v>
      </c>
      <c r="BH30" s="8">
        <f t="shared" ref="BH30:BH37" si="3">AVERAGE(D30:BC30)</f>
        <v>691.22096153846155</v>
      </c>
      <c r="BI30" s="20">
        <f>+(BH30/'2009'!BG32)-1</f>
        <v>-1.9885473736322989E-2</v>
      </c>
      <c r="BK30" s="6" t="s">
        <v>13</v>
      </c>
    </row>
    <row r="31" spans="1:63">
      <c r="A31" s="6" t="s">
        <v>21</v>
      </c>
      <c r="B31" s="7">
        <v>19.37</v>
      </c>
      <c r="C31" s="8">
        <v>546.32000000000005</v>
      </c>
      <c r="D31" s="8">
        <v>508.84</v>
      </c>
      <c r="E31" s="8">
        <v>454.54</v>
      </c>
      <c r="F31" s="8">
        <v>448.79</v>
      </c>
      <c r="G31" s="8">
        <v>447.13</v>
      </c>
      <c r="H31" s="8">
        <v>448.53</v>
      </c>
      <c r="I31" s="8">
        <v>448.53</v>
      </c>
      <c r="J31" s="8">
        <v>459.26</v>
      </c>
      <c r="K31" s="8">
        <v>459.26</v>
      </c>
      <c r="L31" s="8">
        <v>459.26</v>
      </c>
      <c r="M31" s="8">
        <v>463.85</v>
      </c>
      <c r="N31" s="8">
        <v>468.45</v>
      </c>
      <c r="O31" s="8">
        <v>468.45</v>
      </c>
      <c r="P31" s="8">
        <v>465.52</v>
      </c>
      <c r="Q31" s="8">
        <v>519.16</v>
      </c>
      <c r="R31" s="8">
        <v>556.14</v>
      </c>
      <c r="S31" s="8">
        <v>572.29</v>
      </c>
      <c r="T31" s="8">
        <v>555.14</v>
      </c>
      <c r="U31" s="8">
        <v>513.16999999999996</v>
      </c>
      <c r="V31" s="8">
        <v>512.01</v>
      </c>
      <c r="W31" s="8">
        <v>501.03</v>
      </c>
      <c r="X31" s="8">
        <v>501.59</v>
      </c>
      <c r="Y31" s="8">
        <v>499.65</v>
      </c>
      <c r="Z31" s="8">
        <v>514.05999999999995</v>
      </c>
      <c r="AA31" s="8">
        <v>511.91</v>
      </c>
      <c r="AB31" s="8">
        <v>511.64</v>
      </c>
      <c r="AC31" s="8">
        <v>511.64</v>
      </c>
      <c r="AD31" s="8">
        <v>511.64</v>
      </c>
      <c r="AE31" s="8">
        <v>511.64</v>
      </c>
      <c r="AF31" s="8">
        <v>511.64</v>
      </c>
      <c r="AG31" s="8">
        <v>512.71</v>
      </c>
      <c r="AH31" s="8">
        <v>512.71</v>
      </c>
      <c r="AI31" s="8">
        <v>512.71</v>
      </c>
      <c r="AJ31" s="8">
        <v>512.71</v>
      </c>
      <c r="AK31" s="8">
        <v>515.62</v>
      </c>
      <c r="AL31" s="8">
        <v>515.62</v>
      </c>
      <c r="AM31" s="8">
        <v>515.62</v>
      </c>
      <c r="AN31" s="8">
        <v>515.62</v>
      </c>
      <c r="AO31" s="8">
        <v>515.09</v>
      </c>
      <c r="AP31" s="8">
        <v>514.83000000000004</v>
      </c>
      <c r="AQ31" s="8">
        <v>516.04999999999995</v>
      </c>
      <c r="AR31" s="8">
        <v>516.04999999999995</v>
      </c>
      <c r="AS31" s="8">
        <v>516.04999999999995</v>
      </c>
      <c r="AT31" s="8">
        <v>515.52</v>
      </c>
      <c r="AU31" s="8">
        <v>588.54</v>
      </c>
      <c r="AV31" s="77">
        <v>573.92999999999995</v>
      </c>
      <c r="AW31" s="62">
        <v>572.38</v>
      </c>
      <c r="AX31" s="62">
        <v>572.38</v>
      </c>
      <c r="AY31" s="62">
        <v>572.52</v>
      </c>
      <c r="AZ31" s="62">
        <v>596.51</v>
      </c>
      <c r="BA31" s="62">
        <v>604.05999999999995</v>
      </c>
      <c r="BB31" s="62">
        <v>604.05999999999995</v>
      </c>
      <c r="BC31" s="62">
        <v>604.05999999999995</v>
      </c>
      <c r="BD31" s="200"/>
      <c r="BE31" s="84"/>
      <c r="BF31" s="20">
        <f t="shared" si="2"/>
        <v>0</v>
      </c>
      <c r="BG31" s="20">
        <v>0.1056889734953872</v>
      </c>
      <c r="BH31" s="8">
        <f t="shared" si="3"/>
        <v>515.5790384615384</v>
      </c>
      <c r="BI31" s="20">
        <f>+(BH31/'2009'!BG33)-1</f>
        <v>-0.1590426703619171</v>
      </c>
      <c r="BK31" s="6" t="s">
        <v>21</v>
      </c>
    </row>
    <row r="32" spans="1:63">
      <c r="A32" s="6" t="s">
        <v>22</v>
      </c>
      <c r="B32" s="7">
        <v>0.93</v>
      </c>
      <c r="C32" s="8">
        <v>696</v>
      </c>
      <c r="D32" s="8">
        <v>693</v>
      </c>
      <c r="E32" s="8">
        <v>681</v>
      </c>
      <c r="F32" s="8">
        <v>656</v>
      </c>
      <c r="G32" s="8">
        <v>650</v>
      </c>
      <c r="H32" s="8">
        <v>622</v>
      </c>
      <c r="I32" s="8">
        <v>596</v>
      </c>
      <c r="J32" s="8">
        <v>563</v>
      </c>
      <c r="K32" s="8">
        <v>567</v>
      </c>
      <c r="L32" s="8">
        <v>563</v>
      </c>
      <c r="M32" s="8">
        <v>556</v>
      </c>
      <c r="N32" s="8">
        <v>543</v>
      </c>
      <c r="O32" s="8">
        <v>543</v>
      </c>
      <c r="P32" s="8">
        <v>533</v>
      </c>
      <c r="Q32" s="8">
        <v>533</v>
      </c>
      <c r="R32" s="8">
        <v>526</v>
      </c>
      <c r="S32" s="8">
        <v>539</v>
      </c>
      <c r="T32" s="8">
        <v>537</v>
      </c>
      <c r="U32" s="8">
        <v>537</v>
      </c>
      <c r="V32" s="8">
        <v>524</v>
      </c>
      <c r="W32" s="8">
        <v>531</v>
      </c>
      <c r="X32" s="8">
        <v>528</v>
      </c>
      <c r="Y32" s="8">
        <v>517</v>
      </c>
      <c r="Z32" s="8">
        <v>513</v>
      </c>
      <c r="AA32" s="8">
        <v>502</v>
      </c>
      <c r="AB32" s="8">
        <v>496</v>
      </c>
      <c r="AC32" s="8">
        <v>493</v>
      </c>
      <c r="AD32" s="8">
        <v>496</v>
      </c>
      <c r="AE32" s="8">
        <v>498</v>
      </c>
      <c r="AF32" s="8">
        <v>493</v>
      </c>
      <c r="AG32" s="8">
        <v>489</v>
      </c>
      <c r="AH32" s="8">
        <v>487</v>
      </c>
      <c r="AI32" s="8">
        <v>481</v>
      </c>
      <c r="AJ32" s="8">
        <v>467</v>
      </c>
      <c r="AK32" s="8">
        <v>469</v>
      </c>
      <c r="AL32" s="8">
        <v>476</v>
      </c>
      <c r="AM32" s="8">
        <v>476</v>
      </c>
      <c r="AN32" s="8">
        <v>474</v>
      </c>
      <c r="AO32" s="8">
        <v>493</v>
      </c>
      <c r="AP32" s="8">
        <v>506</v>
      </c>
      <c r="AQ32" s="8">
        <v>517</v>
      </c>
      <c r="AR32" s="8">
        <v>524</v>
      </c>
      <c r="AS32" s="8">
        <v>541</v>
      </c>
      <c r="AT32" s="8">
        <v>578</v>
      </c>
      <c r="AU32" s="8">
        <v>593</v>
      </c>
      <c r="AV32" s="77">
        <v>615</v>
      </c>
      <c r="AW32" s="62">
        <v>613</v>
      </c>
      <c r="AX32" s="62">
        <v>620</v>
      </c>
      <c r="AY32" s="62">
        <v>633</v>
      </c>
      <c r="AZ32" s="62">
        <v>659</v>
      </c>
      <c r="BA32" s="62">
        <v>654</v>
      </c>
      <c r="BB32" s="62">
        <v>648</v>
      </c>
      <c r="BC32" s="62">
        <v>637</v>
      </c>
      <c r="BD32" s="200"/>
      <c r="BE32" s="84"/>
      <c r="BF32" s="20">
        <f t="shared" si="2"/>
        <v>-1.6975308641975273E-2</v>
      </c>
      <c r="BG32" s="20">
        <v>-8.4770114942528729E-2</v>
      </c>
      <c r="BH32" s="8">
        <f t="shared" si="3"/>
        <v>551.51923076923072</v>
      </c>
      <c r="BI32" s="20">
        <f>+(BH32/'2009'!BG34)-1</f>
        <v>-0.28496772918861968</v>
      </c>
      <c r="BK32" s="6" t="s">
        <v>22</v>
      </c>
    </row>
    <row r="33" spans="1:63">
      <c r="A33" s="6" t="s">
        <v>23</v>
      </c>
      <c r="B33" s="7">
        <v>0.26</v>
      </c>
      <c r="C33" s="8">
        <v>667.41880000000003</v>
      </c>
      <c r="D33" s="8">
        <v>671.46170000000006</v>
      </c>
      <c r="E33" s="8">
        <v>560.35760000000005</v>
      </c>
      <c r="F33" s="8">
        <v>559.28510000000006</v>
      </c>
      <c r="G33" s="8">
        <v>566.5865</v>
      </c>
      <c r="H33" s="8">
        <v>563.02280000000007</v>
      </c>
      <c r="I33" s="8">
        <v>575.38580000000002</v>
      </c>
      <c r="J33" s="8">
        <v>575.4271</v>
      </c>
      <c r="K33" s="8">
        <v>584.1309</v>
      </c>
      <c r="L33" s="8">
        <v>599.39769999999999</v>
      </c>
      <c r="M33" s="8">
        <v>586.7473</v>
      </c>
      <c r="N33" s="8">
        <v>582.5856</v>
      </c>
      <c r="O33" s="8">
        <v>591.47440000000006</v>
      </c>
      <c r="P33" s="8">
        <v>611.70339999999999</v>
      </c>
      <c r="Q33" s="8">
        <v>630.64650000000006</v>
      </c>
      <c r="R33" s="8">
        <v>628.70980000000009</v>
      </c>
      <c r="S33" s="8">
        <v>640.61350000000004</v>
      </c>
      <c r="T33" s="8">
        <v>599.34379999999999</v>
      </c>
      <c r="U33" s="8">
        <v>640.65820000000008</v>
      </c>
      <c r="V33" s="8">
        <v>640.56540000000007</v>
      </c>
      <c r="W33" s="8">
        <v>640.51960000000008</v>
      </c>
      <c r="X33" s="8">
        <v>618.94230000000005</v>
      </c>
      <c r="Y33" s="8">
        <v>632.05060000000003</v>
      </c>
      <c r="Z33" s="8">
        <v>637.92630000000008</v>
      </c>
      <c r="AA33" s="8">
        <v>628.46890000000008</v>
      </c>
      <c r="AB33" s="8">
        <v>611.32720000000006</v>
      </c>
      <c r="AC33" s="8">
        <v>622.13970000000006</v>
      </c>
      <c r="AD33" s="8">
        <v>595.9991</v>
      </c>
      <c r="AE33" s="8">
        <v>627.13980000000004</v>
      </c>
      <c r="AF33" s="8">
        <v>561.52370000000008</v>
      </c>
      <c r="AG33" s="8">
        <v>599.202</v>
      </c>
      <c r="AH33" s="8">
        <v>621.92750000000001</v>
      </c>
      <c r="AI33" s="8">
        <v>616.41830000000004</v>
      </c>
      <c r="AJ33" s="8">
        <v>624.09580000000005</v>
      </c>
      <c r="AK33" s="8">
        <v>634.50639999999999</v>
      </c>
      <c r="AL33" s="8">
        <v>637.46310000000005</v>
      </c>
      <c r="AM33" s="8">
        <v>645.61959999999999</v>
      </c>
      <c r="AN33" s="8">
        <v>637.29860000000008</v>
      </c>
      <c r="AO33" s="8">
        <v>617.83050000000003</v>
      </c>
      <c r="AP33" s="8">
        <v>625.10640000000001</v>
      </c>
      <c r="AQ33" s="8">
        <v>690.88830000000007</v>
      </c>
      <c r="AR33" s="8">
        <v>640.17939999999999</v>
      </c>
      <c r="AS33" s="8">
        <v>704.83130000000006</v>
      </c>
      <c r="AT33" s="8">
        <v>599.12700000000007</v>
      </c>
      <c r="AU33" s="8">
        <v>663.22590000000002</v>
      </c>
      <c r="AV33" s="77">
        <v>663.60620000000006</v>
      </c>
      <c r="AW33" s="62">
        <v>683.42240000000004</v>
      </c>
      <c r="AX33" s="62">
        <v>722.5258</v>
      </c>
      <c r="AY33" s="62">
        <v>754.41759999999999</v>
      </c>
      <c r="AZ33" s="62">
        <v>761.78870000000006</v>
      </c>
      <c r="BA33" s="62">
        <v>761.76710000000003</v>
      </c>
      <c r="BB33" s="62">
        <v>715.82490000000007</v>
      </c>
      <c r="BC33" s="62">
        <v>721.67420000000004</v>
      </c>
      <c r="BD33" s="200"/>
      <c r="BE33" s="84"/>
      <c r="BF33" s="20">
        <f t="shared" si="2"/>
        <v>8.1714117516726859E-3</v>
      </c>
      <c r="BG33" s="20">
        <v>8.1291387057122133E-2</v>
      </c>
      <c r="BH33" s="8">
        <f t="shared" si="3"/>
        <v>633.20937115384629</v>
      </c>
      <c r="BI33" s="20">
        <f>+(BH33/'2009'!BG35)-1</f>
        <v>0.16936471027452016</v>
      </c>
      <c r="BK33" s="6" t="s">
        <v>23</v>
      </c>
    </row>
    <row r="34" spans="1:63">
      <c r="A34" s="6" t="s">
        <v>24</v>
      </c>
      <c r="B34" s="7">
        <v>3.64</v>
      </c>
      <c r="C34" s="8">
        <v>466</v>
      </c>
      <c r="D34" s="8">
        <v>466</v>
      </c>
      <c r="E34" s="8">
        <v>466</v>
      </c>
      <c r="F34" s="8">
        <v>466</v>
      </c>
      <c r="G34" s="8">
        <v>466</v>
      </c>
      <c r="H34" s="8">
        <v>470</v>
      </c>
      <c r="I34" s="8">
        <v>470</v>
      </c>
      <c r="J34" s="8">
        <v>470</v>
      </c>
      <c r="K34" s="8">
        <v>458</v>
      </c>
      <c r="L34" s="8">
        <v>458</v>
      </c>
      <c r="M34" s="8">
        <v>458</v>
      </c>
      <c r="N34" s="8">
        <v>453</v>
      </c>
      <c r="O34" s="8">
        <v>448</v>
      </c>
      <c r="P34" s="8">
        <v>444</v>
      </c>
      <c r="Q34" s="8">
        <v>444</v>
      </c>
      <c r="R34" s="8">
        <v>444</v>
      </c>
      <c r="S34" s="8">
        <v>456</v>
      </c>
      <c r="T34" s="8">
        <v>444</v>
      </c>
      <c r="U34" s="8">
        <v>443</v>
      </c>
      <c r="V34" s="8">
        <v>407</v>
      </c>
      <c r="W34" s="8">
        <v>407</v>
      </c>
      <c r="X34" s="8">
        <v>403</v>
      </c>
      <c r="Y34" s="8">
        <v>403</v>
      </c>
      <c r="Z34" s="8">
        <v>403</v>
      </c>
      <c r="AA34" s="8">
        <v>403</v>
      </c>
      <c r="AB34" s="8">
        <v>403</v>
      </c>
      <c r="AC34" s="8">
        <v>403</v>
      </c>
      <c r="AD34" s="8">
        <v>404.6</v>
      </c>
      <c r="AE34" s="8">
        <v>404.6</v>
      </c>
      <c r="AF34" s="8">
        <v>404.6</v>
      </c>
      <c r="AG34" s="8">
        <v>404.6</v>
      </c>
      <c r="AH34" s="8">
        <v>404.6</v>
      </c>
      <c r="AI34" s="8">
        <v>404.6</v>
      </c>
      <c r="AJ34" s="8">
        <v>404.6</v>
      </c>
      <c r="AK34" s="8">
        <v>404.6</v>
      </c>
      <c r="AL34" s="8">
        <v>412</v>
      </c>
      <c r="AM34" s="8">
        <v>412</v>
      </c>
      <c r="AN34" s="8">
        <v>412</v>
      </c>
      <c r="AO34" s="8">
        <v>412</v>
      </c>
      <c r="AP34" s="8">
        <v>412</v>
      </c>
      <c r="AQ34" s="8">
        <v>448</v>
      </c>
      <c r="AR34" s="8">
        <v>448</v>
      </c>
      <c r="AS34" s="8">
        <v>472</v>
      </c>
      <c r="AT34" s="8">
        <v>472</v>
      </c>
      <c r="AU34" s="8">
        <v>472</v>
      </c>
      <c r="AV34" s="77">
        <v>480</v>
      </c>
      <c r="AW34" s="62">
        <v>480</v>
      </c>
      <c r="AX34" s="62">
        <v>480</v>
      </c>
      <c r="AY34" s="62">
        <v>485</v>
      </c>
      <c r="AZ34" s="62">
        <v>485</v>
      </c>
      <c r="BA34" s="62">
        <v>485</v>
      </c>
      <c r="BB34" s="62">
        <v>485</v>
      </c>
      <c r="BC34" s="62">
        <v>485</v>
      </c>
      <c r="BD34" s="200"/>
      <c r="BE34" s="84"/>
      <c r="BF34" s="20">
        <f t="shared" si="2"/>
        <v>0</v>
      </c>
      <c r="BG34" s="20">
        <v>4.0772532188841248E-2</v>
      </c>
      <c r="BH34" s="8">
        <f t="shared" si="3"/>
        <v>440.95769230769235</v>
      </c>
      <c r="BI34" s="20">
        <f>+(BH34/'2009'!BG36)-1</f>
        <v>1.2817234769564312E-2</v>
      </c>
      <c r="BK34" s="6" t="s">
        <v>24</v>
      </c>
    </row>
    <row r="35" spans="1:63">
      <c r="A35" s="6" t="s">
        <v>7</v>
      </c>
      <c r="B35" s="7">
        <v>0.26</v>
      </c>
      <c r="C35" s="8">
        <v>412.57</v>
      </c>
      <c r="D35" s="8">
        <v>407.83</v>
      </c>
      <c r="E35" s="8">
        <v>400.76</v>
      </c>
      <c r="F35" s="8">
        <v>454.57</v>
      </c>
      <c r="G35" s="8">
        <v>401.74</v>
      </c>
      <c r="H35" s="8">
        <v>410.31</v>
      </c>
      <c r="I35" s="8">
        <v>399.93</v>
      </c>
      <c r="J35" s="8">
        <v>399.38</v>
      </c>
      <c r="K35" s="8">
        <v>423.55</v>
      </c>
      <c r="L35" s="8">
        <v>409.18</v>
      </c>
      <c r="M35" s="8">
        <v>417.34</v>
      </c>
      <c r="N35" s="8">
        <v>388.86</v>
      </c>
      <c r="O35" s="8">
        <v>419.75</v>
      </c>
      <c r="P35" s="8">
        <v>415.59</v>
      </c>
      <c r="Q35" s="8">
        <v>385.91</v>
      </c>
      <c r="R35" s="8">
        <v>417.19</v>
      </c>
      <c r="S35" s="8">
        <v>400.58</v>
      </c>
      <c r="T35" s="8">
        <v>423.15</v>
      </c>
      <c r="U35" s="8">
        <v>406.17</v>
      </c>
      <c r="V35" s="8">
        <v>419.63</v>
      </c>
      <c r="W35" s="8">
        <v>401.86</v>
      </c>
      <c r="X35" s="8">
        <v>412.66</v>
      </c>
      <c r="Y35" s="8">
        <v>410.3</v>
      </c>
      <c r="Z35" s="8">
        <v>388.25</v>
      </c>
      <c r="AA35" s="8">
        <v>402.07</v>
      </c>
      <c r="AB35" s="8">
        <v>407.67</v>
      </c>
      <c r="AC35" s="8">
        <v>407.41</v>
      </c>
      <c r="AD35" s="8">
        <v>410.78</v>
      </c>
      <c r="AE35" s="8">
        <v>398.6</v>
      </c>
      <c r="AF35" s="8">
        <v>408.33</v>
      </c>
      <c r="AG35" s="8">
        <v>403.73</v>
      </c>
      <c r="AH35" s="8">
        <v>371.7</v>
      </c>
      <c r="AI35" s="8">
        <v>411.84</v>
      </c>
      <c r="AJ35" s="8">
        <v>408.42</v>
      </c>
      <c r="AK35" s="8">
        <v>395.43</v>
      </c>
      <c r="AL35" s="8">
        <v>406.2</v>
      </c>
      <c r="AM35" s="8">
        <v>385.95</v>
      </c>
      <c r="AN35" s="8">
        <v>404.59</v>
      </c>
      <c r="AO35" s="8">
        <v>387.18</v>
      </c>
      <c r="AP35" s="8">
        <v>382.42</v>
      </c>
      <c r="AQ35" s="8">
        <v>424.16</v>
      </c>
      <c r="AR35" s="8">
        <v>415.17</v>
      </c>
      <c r="AS35" s="8">
        <v>386.82</v>
      </c>
      <c r="AT35" s="8">
        <v>397.74</v>
      </c>
      <c r="AU35" s="8">
        <v>381.13</v>
      </c>
      <c r="AV35" s="77">
        <v>403.95</v>
      </c>
      <c r="AW35" s="62">
        <v>388.17</v>
      </c>
      <c r="AX35" s="62">
        <v>376.29</v>
      </c>
      <c r="AY35" s="62">
        <v>400</v>
      </c>
      <c r="AZ35" s="62">
        <v>387.08</v>
      </c>
      <c r="BA35" s="62">
        <v>407.02</v>
      </c>
      <c r="BB35" s="62">
        <v>404.4</v>
      </c>
      <c r="BC35" s="62">
        <v>412.81</v>
      </c>
      <c r="BD35" s="200"/>
      <c r="BE35" s="84"/>
      <c r="BF35" s="20">
        <f t="shared" si="2"/>
        <v>2.0796241345202748E-2</v>
      </c>
      <c r="BG35" s="20">
        <v>5.8171946578755573E-4</v>
      </c>
      <c r="BH35" s="8">
        <f t="shared" si="3"/>
        <v>403.68365384615396</v>
      </c>
      <c r="BI35" s="20">
        <f>+(BH35/'2009'!BG37)-1</f>
        <v>-2.5652291053943621E-2</v>
      </c>
      <c r="BK35" s="6" t="s">
        <v>7</v>
      </c>
    </row>
    <row r="36" spans="1:63">
      <c r="A36" s="6" t="s">
        <v>8</v>
      </c>
      <c r="B36" s="7">
        <v>0.03</v>
      </c>
      <c r="C36" s="8">
        <v>324.79000000000002</v>
      </c>
      <c r="D36" s="8">
        <v>324.79000000000002</v>
      </c>
      <c r="E36" s="8">
        <v>324.79000000000002</v>
      </c>
      <c r="F36" s="8">
        <v>324.79000000000002</v>
      </c>
      <c r="G36" s="8">
        <v>324.79000000000002</v>
      </c>
      <c r="H36" s="8">
        <v>324.79000000000002</v>
      </c>
      <c r="I36" s="8">
        <v>324.79000000000002</v>
      </c>
      <c r="J36" s="8">
        <v>324.79000000000002</v>
      </c>
      <c r="K36" s="8">
        <v>324.79000000000002</v>
      </c>
      <c r="L36" s="8">
        <v>324.79000000000002</v>
      </c>
      <c r="M36" s="8">
        <v>324.79000000000002</v>
      </c>
      <c r="N36" s="8">
        <v>324.79000000000002</v>
      </c>
      <c r="O36" s="8">
        <v>324.79000000000002</v>
      </c>
      <c r="P36" s="8">
        <v>324.79000000000002</v>
      </c>
      <c r="Q36" s="8">
        <v>552.91</v>
      </c>
      <c r="R36" s="8">
        <v>514.1</v>
      </c>
      <c r="S36" s="8">
        <v>515.99</v>
      </c>
      <c r="T36" s="8">
        <v>515.99</v>
      </c>
      <c r="U36" s="8">
        <v>515.99</v>
      </c>
      <c r="V36" s="8">
        <v>515.99</v>
      </c>
      <c r="W36" s="8">
        <v>460.89</v>
      </c>
      <c r="X36" s="8">
        <v>460.89</v>
      </c>
      <c r="Y36" s="8">
        <v>460.89</v>
      </c>
      <c r="Z36" s="8">
        <v>460.89</v>
      </c>
      <c r="AA36" s="8">
        <v>460.89</v>
      </c>
      <c r="AB36" s="8">
        <v>460.89</v>
      </c>
      <c r="AC36" s="8">
        <v>460.89</v>
      </c>
      <c r="AD36" s="8">
        <v>460.89</v>
      </c>
      <c r="AE36" s="8">
        <v>460.89</v>
      </c>
      <c r="AF36" s="8">
        <v>460.89</v>
      </c>
      <c r="AG36" s="8">
        <v>438.44</v>
      </c>
      <c r="AH36" s="8">
        <v>438.44</v>
      </c>
      <c r="AI36" s="8">
        <v>460.89</v>
      </c>
      <c r="AJ36" s="8">
        <v>457.82</v>
      </c>
      <c r="AK36" s="8">
        <v>457.82</v>
      </c>
      <c r="AL36" s="8">
        <v>457.82</v>
      </c>
      <c r="AM36" s="8">
        <v>442.52</v>
      </c>
      <c r="AN36" s="8">
        <v>433.34</v>
      </c>
      <c r="AO36" s="8">
        <v>433.34</v>
      </c>
      <c r="AP36" s="8">
        <v>433.34</v>
      </c>
      <c r="AQ36" s="8">
        <v>433.34</v>
      </c>
      <c r="AR36" s="8">
        <v>417.01</v>
      </c>
      <c r="AS36" s="8">
        <v>395.58</v>
      </c>
      <c r="AT36" s="8">
        <v>374.15</v>
      </c>
      <c r="AU36" s="8">
        <v>374.15</v>
      </c>
      <c r="AV36" s="77">
        <v>374.15</v>
      </c>
      <c r="AW36" s="62">
        <v>374.15</v>
      </c>
      <c r="AX36" s="62">
        <v>415.99</v>
      </c>
      <c r="AY36" s="62">
        <v>415.99</v>
      </c>
      <c r="AZ36" s="62">
        <v>415.99</v>
      </c>
      <c r="BA36" s="62">
        <v>740.48</v>
      </c>
      <c r="BB36" s="62">
        <v>740.48</v>
      </c>
      <c r="BC36" s="62">
        <v>740.48</v>
      </c>
      <c r="BD36" s="200"/>
      <c r="BE36" s="84"/>
      <c r="BF36" s="20">
        <f t="shared" si="2"/>
        <v>0</v>
      </c>
      <c r="BG36" s="20">
        <v>1.2798731488038424</v>
      </c>
      <c r="BH36" s="8">
        <f t="shared" si="3"/>
        <v>435.15096153846167</v>
      </c>
      <c r="BI36" s="20">
        <f>+(BH36/'2009'!BG38)-1</f>
        <v>0.13379674980794642</v>
      </c>
      <c r="BK36" s="6" t="s">
        <v>8</v>
      </c>
    </row>
    <row r="37" spans="1:63">
      <c r="A37" s="16" t="s">
        <v>3</v>
      </c>
      <c r="B37" s="25">
        <f>SUM(B29:B36)</f>
        <v>100.00000000000001</v>
      </c>
      <c r="C37" s="163">
        <v>615.21140000000003</v>
      </c>
      <c r="D37" s="163">
        <v>601.57889999999998</v>
      </c>
      <c r="E37" s="163">
        <v>577.01610000000005</v>
      </c>
      <c r="F37" s="163">
        <v>556.63630000000001</v>
      </c>
      <c r="G37" s="163">
        <v>553.26740000000007</v>
      </c>
      <c r="H37" s="163">
        <v>546.51240000000007</v>
      </c>
      <c r="I37" s="163">
        <v>548.11860000000001</v>
      </c>
      <c r="J37" s="163">
        <v>558.73760000000004</v>
      </c>
      <c r="K37" s="163">
        <v>561.8365</v>
      </c>
      <c r="L37" s="163">
        <v>565.7355</v>
      </c>
      <c r="M37" s="163">
        <v>567.34480000000008</v>
      </c>
      <c r="N37" s="163">
        <v>569.5548</v>
      </c>
      <c r="O37" s="163">
        <v>567.57050000000004</v>
      </c>
      <c r="P37" s="163">
        <v>567.61800000000005</v>
      </c>
      <c r="Q37" s="64">
        <v>578.73070000000007</v>
      </c>
      <c r="R37" s="64">
        <v>604.51949999999999</v>
      </c>
      <c r="S37" s="64">
        <v>623.73090000000002</v>
      </c>
      <c r="T37" s="64">
        <v>597.49580000000003</v>
      </c>
      <c r="U37" s="64">
        <v>582.24880000000007</v>
      </c>
      <c r="V37" s="64">
        <v>577.98289999999997</v>
      </c>
      <c r="W37" s="64">
        <v>579.13840000000005</v>
      </c>
      <c r="X37" s="64">
        <v>575.86249999999995</v>
      </c>
      <c r="Y37" s="64">
        <v>577.35800000000006</v>
      </c>
      <c r="Z37" s="64">
        <v>581.06470000000002</v>
      </c>
      <c r="AA37" s="64">
        <v>577.97910000000002</v>
      </c>
      <c r="AB37" s="64">
        <v>583.64010000000007</v>
      </c>
      <c r="AC37" s="64">
        <v>590.36430000000007</v>
      </c>
      <c r="AD37" s="64">
        <v>589.37920000000008</v>
      </c>
      <c r="AE37" s="64">
        <v>589.92590000000007</v>
      </c>
      <c r="AF37" s="64">
        <v>605.27629999999999</v>
      </c>
      <c r="AG37" s="64">
        <v>606.40089999999998</v>
      </c>
      <c r="AH37" s="64">
        <v>603.31460000000004</v>
      </c>
      <c r="AI37" s="64">
        <v>625.22</v>
      </c>
      <c r="AJ37" s="64">
        <v>620.3981</v>
      </c>
      <c r="AK37" s="64">
        <v>622.52910000000008</v>
      </c>
      <c r="AL37" s="64">
        <v>630.58120000000008</v>
      </c>
      <c r="AM37" s="64">
        <v>650.4</v>
      </c>
      <c r="AN37" s="64">
        <v>649.56400000000008</v>
      </c>
      <c r="AO37" s="64">
        <v>649.20260000000007</v>
      </c>
      <c r="AP37" s="64">
        <v>650.69590000000005</v>
      </c>
      <c r="AQ37" s="64">
        <v>664.41120000000001</v>
      </c>
      <c r="AR37" s="64">
        <v>671.80040000000008</v>
      </c>
      <c r="AS37" s="64">
        <v>673.37959999999998</v>
      </c>
      <c r="AT37" s="64">
        <v>668.65809999999999</v>
      </c>
      <c r="AU37" s="64">
        <v>683.03890000000001</v>
      </c>
      <c r="AV37" s="197">
        <v>672.16980000000001</v>
      </c>
      <c r="AW37" s="202">
        <v>687.7002</v>
      </c>
      <c r="AX37" s="202">
        <v>689.12920000000008</v>
      </c>
      <c r="AY37" s="202">
        <v>687.30499999999995</v>
      </c>
      <c r="AZ37" s="202">
        <v>691.32510000000002</v>
      </c>
      <c r="BA37" s="202">
        <v>691.12760000000003</v>
      </c>
      <c r="BB37" s="202">
        <v>699.82470000000001</v>
      </c>
      <c r="BC37" s="202">
        <v>695.3338</v>
      </c>
      <c r="BD37" s="200"/>
      <c r="BE37" s="152"/>
      <c r="BF37" s="156">
        <f t="shared" si="2"/>
        <v>-6.4171784734091686E-3</v>
      </c>
      <c r="BG37" s="156">
        <v>0.13023555805370313</v>
      </c>
      <c r="BH37" s="8">
        <f t="shared" si="3"/>
        <v>614.22566346153849</v>
      </c>
      <c r="BI37" s="20">
        <f>+(BH37/'2009'!BG39)-1</f>
        <v>-3.8495482666981773E-2</v>
      </c>
      <c r="BK37" s="52" t="s">
        <v>3</v>
      </c>
    </row>
    <row r="38" spans="1:63">
      <c r="A38" s="26" t="s">
        <v>205</v>
      </c>
      <c r="B38" s="27"/>
      <c r="C38" s="165">
        <v>-0.14590579648778323</v>
      </c>
      <c r="D38" s="165">
        <f>+(D37/'2010'!C39)-1</f>
        <v>-0.15748154895503608</v>
      </c>
      <c r="E38" s="165">
        <f>+(E37/'2010'!D39)-1</f>
        <v>-0.10139207147798346</v>
      </c>
      <c r="F38" s="165">
        <f>+(F37/'2010'!E39)-1</f>
        <v>-7.7893991560778808E-2</v>
      </c>
      <c r="G38" s="165">
        <f>+(G37/'2010'!F39)-1</f>
        <v>-4.5623868088580544E-2</v>
      </c>
      <c r="H38" s="165">
        <f>+(H37/'2010'!G39)-1</f>
        <v>-3.3520258476621878E-2</v>
      </c>
      <c r="I38" s="165">
        <f>+(I37/'2010'!H39)-1</f>
        <v>-4.5212139138232632E-2</v>
      </c>
      <c r="J38" s="165">
        <f>+(J37/'2010'!I39)-1</f>
        <v>-1.4420038365708931E-2</v>
      </c>
      <c r="K38" s="165">
        <f>+(K37/'2010'!J39)-1</f>
        <v>-6.2734420571952665E-3</v>
      </c>
      <c r="L38" s="165">
        <f>+(L37/'2010'!K39)-1</f>
        <v>-3.7471938025723794E-5</v>
      </c>
      <c r="M38" s="165">
        <f>+(M37/'2010'!L39)-1</f>
        <v>-8.0886925620218264E-3</v>
      </c>
      <c r="N38" s="165">
        <f>+(N37/'2010'!M39)-1</f>
        <v>-1.6758214155869311E-2</v>
      </c>
      <c r="O38" s="165">
        <f>+(O37/'2010'!N39)-1</f>
        <v>-2.0738442310024863E-2</v>
      </c>
      <c r="P38" s="165">
        <f>+(P37/'2010'!O39)-1</f>
        <v>-2.8001438430056313E-2</v>
      </c>
      <c r="Q38" s="165">
        <f>+(Q37/'2010'!P39)-1</f>
        <v>-2.2621885859708479E-2</v>
      </c>
      <c r="R38" s="165">
        <f>+(R37/'2010'!Q39)-1</f>
        <v>4.5045632187266094E-2</v>
      </c>
      <c r="S38" s="165">
        <f>+(S37/'2010'!R39)-1</f>
        <v>0.10967007230911663</v>
      </c>
      <c r="T38" s="165">
        <f>+(T37/'2010'!S39)-1</f>
        <v>8.4998174103208646E-2</v>
      </c>
      <c r="U38" s="165">
        <f>+(U37/'2010'!T39)-1</f>
        <v>7.734432273065206E-2</v>
      </c>
      <c r="V38" s="165">
        <f>+(V37/'2010'!U39)-1</f>
        <v>7.7324956542258683E-2</v>
      </c>
      <c r="W38" s="165">
        <f>+(W37/'2010'!V39)-1</f>
        <v>9.6396613682410148E-2</v>
      </c>
      <c r="X38" s="165">
        <f>+(X37/'2010'!W39)-1</f>
        <v>8.1979111689723716E-2</v>
      </c>
      <c r="Y38" s="165">
        <f>+(Y37/'2010'!X39)-1</f>
        <v>8.5724300743814874E-2</v>
      </c>
      <c r="Z38" s="165">
        <f>+(Z37/'2010'!Y39)-1</f>
        <v>6.7251783682416688E-2</v>
      </c>
      <c r="AA38" s="165">
        <f>+(AA37/'2010'!Z39)-1</f>
        <v>8.031255432131279E-2</v>
      </c>
      <c r="AB38" s="165">
        <f>+(AB37/'2010'!AA39)-1</f>
        <v>9.5179906968644978E-2</v>
      </c>
      <c r="AC38" s="165">
        <f>+(AC37/'2010'!AB39)-1</f>
        <v>0.10300862674408373</v>
      </c>
      <c r="AD38" s="165">
        <f>+(AD37/'2010'!AC39)-1</f>
        <v>6.1824738326812234E-2</v>
      </c>
      <c r="AE38" s="165">
        <f>+(AE37/'2010'!AD39)-1</f>
        <v>2.3832077390601114E-2</v>
      </c>
      <c r="AF38" s="165">
        <f>+(AF37/'2010'!AE39)-1</f>
        <v>5.6879563570049418E-2</v>
      </c>
      <c r="AG38" s="165">
        <f>+(AG37/'2010'!AF39)-1</f>
        <v>5.2211949598011786E-2</v>
      </c>
      <c r="AH38" s="165">
        <f>+(AH37/'2010'!AG39)-1</f>
        <v>4.8754154368773284E-2</v>
      </c>
      <c r="AI38" s="165">
        <f>+(AI37/'2010'!AH39)-1</f>
        <v>6.1735607082086696E-2</v>
      </c>
      <c r="AJ38" s="165">
        <f>+(AJ37/'2010'!AI39)-1</f>
        <v>-1.666476201676903E-2</v>
      </c>
      <c r="AK38" s="165">
        <f>+(AK37/'2010'!AJ39)-1</f>
        <v>3.4950945618322349E-2</v>
      </c>
      <c r="AL38" s="165">
        <f>+(AL37/'2010'!AK39)-1</f>
        <v>1.5015465523857685E-2</v>
      </c>
      <c r="AM38" s="165">
        <f>+(AM37/'2010'!AL39)-1</f>
        <v>4.8135257149284794E-2</v>
      </c>
      <c r="AN38" s="165">
        <f>+(AN37/'2010'!AM39)-1</f>
        <v>3.0177336396758347E-2</v>
      </c>
      <c r="AO38" s="165">
        <f>+(AO37/'2010'!AN39)-1</f>
        <v>3.2788682132238733E-2</v>
      </c>
      <c r="AP38" s="165">
        <f>+(AP37/'2010'!AO39)-1</f>
        <v>3.2342329221389798E-2</v>
      </c>
      <c r="AQ38" s="165">
        <f>+(AQ37/'2010'!AP39)-1</f>
        <v>5.6447096648015282E-2</v>
      </c>
      <c r="AR38" s="165">
        <f>+(AR37/'2010'!AQ39)-1</f>
        <v>6.7648983668063378E-2</v>
      </c>
      <c r="AS38" s="165">
        <f>+(AS37/'2010'!AR39)-1</f>
        <v>7.1671772672655898E-2</v>
      </c>
      <c r="AT38" s="165">
        <f>+(AT37/'2010'!AS39)-1</f>
        <v>7.2934427676286218E-2</v>
      </c>
      <c r="AU38" s="165">
        <f>+(AU37/'2010'!AT39)-1</f>
        <v>9.721634556844605E-2</v>
      </c>
      <c r="AV38" s="165">
        <f>+(AV37/'2010'!AU39)-1</f>
        <v>8.4197474748370693E-2</v>
      </c>
      <c r="AW38" s="165">
        <f>+(AW37/'2010'!AV39)-1</f>
        <v>0.13795042892792586</v>
      </c>
      <c r="AX38" s="165">
        <f>+(AX37/'2010'!AW39)-1</f>
        <v>0.11920970349914017</v>
      </c>
      <c r="AY38" s="165">
        <f>+(AY37/'2010'!AX39)-1</f>
        <v>0.130068954586126</v>
      </c>
      <c r="AZ38" s="165">
        <f>+(AZ37/'2010'!AY39)-1</f>
        <v>0.133133147735496</v>
      </c>
      <c r="BA38" s="165">
        <v>0.13109712039181431</v>
      </c>
      <c r="BB38" s="165">
        <v>0.11415870931545813</v>
      </c>
      <c r="BC38" s="165">
        <v>0.13023555805370313</v>
      </c>
      <c r="BD38" s="125"/>
    </row>
    <row r="39" spans="1:63">
      <c r="A39" s="408" t="s">
        <v>67</v>
      </c>
      <c r="B39" s="409"/>
      <c r="C39" s="409"/>
      <c r="D39" s="409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</row>
    <row r="40" spans="1:63">
      <c r="B40" s="40"/>
      <c r="C40" s="40"/>
    </row>
    <row r="42" spans="1:63">
      <c r="A42" t="s">
        <v>153</v>
      </c>
      <c r="C42" s="36">
        <f t="shared" ref="C42:H42" si="4">+C22</f>
        <v>450.61080000000004</v>
      </c>
      <c r="D42" s="36">
        <f t="shared" si="4"/>
        <v>446.65810000000005</v>
      </c>
      <c r="E42" s="36">
        <f t="shared" si="4"/>
        <v>443.76050000000004</v>
      </c>
      <c r="F42" s="36">
        <f t="shared" si="4"/>
        <v>447.35</v>
      </c>
      <c r="G42" s="36">
        <f t="shared" si="4"/>
        <v>439.01310000000001</v>
      </c>
      <c r="H42" s="36">
        <f t="shared" si="4"/>
        <v>443.2124</v>
      </c>
      <c r="I42" s="36">
        <f t="shared" ref="I42:N42" si="5">+I22</f>
        <v>446.20730000000003</v>
      </c>
      <c r="J42" s="36">
        <f t="shared" si="5"/>
        <v>455.03630000000004</v>
      </c>
      <c r="K42" s="36">
        <f t="shared" si="5"/>
        <v>473.58190000000002</v>
      </c>
      <c r="L42" s="36">
        <f t="shared" si="5"/>
        <v>463.52530000000002</v>
      </c>
      <c r="M42" s="36">
        <f t="shared" si="5"/>
        <v>472.07260000000002</v>
      </c>
      <c r="N42" s="36">
        <f t="shared" si="5"/>
        <v>483.64020000000005</v>
      </c>
      <c r="O42" s="36">
        <f t="shared" ref="O42:T42" si="6">+O22</f>
        <v>490.93170000000003</v>
      </c>
      <c r="P42" s="36">
        <f t="shared" si="6"/>
        <v>495.97430000000003</v>
      </c>
      <c r="Q42" s="36">
        <f t="shared" si="6"/>
        <v>509.43120000000005</v>
      </c>
      <c r="R42" s="36">
        <f t="shared" si="6"/>
        <v>534.16179999999997</v>
      </c>
      <c r="S42" s="36">
        <f t="shared" si="6"/>
        <v>537.38470000000007</v>
      </c>
      <c r="T42" s="36">
        <f t="shared" si="6"/>
        <v>534.18240000000003</v>
      </c>
      <c r="U42" s="36">
        <f t="shared" ref="U42:Z42" si="7">+U22</f>
        <v>536.33479999999997</v>
      </c>
      <c r="V42" s="36">
        <f t="shared" si="7"/>
        <v>540.46130000000005</v>
      </c>
      <c r="W42" s="36">
        <f t="shared" si="7"/>
        <v>553.09810000000004</v>
      </c>
      <c r="X42" s="36">
        <f t="shared" si="7"/>
        <v>551.65539999999999</v>
      </c>
      <c r="Y42" s="36">
        <f t="shared" si="7"/>
        <v>512.48480000000006</v>
      </c>
      <c r="Z42" s="36">
        <f t="shared" si="7"/>
        <v>498.31530000000004</v>
      </c>
      <c r="AA42" s="36">
        <f t="shared" ref="AA42:AF42" si="8">+AA22</f>
        <v>486.67880000000002</v>
      </c>
      <c r="AB42" s="36">
        <f t="shared" si="8"/>
        <v>470.54520000000002</v>
      </c>
      <c r="AC42" s="36">
        <f t="shared" si="8"/>
        <v>459.51740000000001</v>
      </c>
      <c r="AD42" s="36">
        <f t="shared" si="8"/>
        <v>462.8141</v>
      </c>
      <c r="AE42" s="36">
        <f t="shared" si="8"/>
        <v>464.07210000000003</v>
      </c>
      <c r="AF42" s="36">
        <f t="shared" si="8"/>
        <v>460.19650000000001</v>
      </c>
      <c r="AG42" s="36">
        <f t="shared" ref="AG42:AL42" si="9">+AG22</f>
        <v>455.75280000000004</v>
      </c>
      <c r="AH42" s="36">
        <f t="shared" si="9"/>
        <v>458.8954</v>
      </c>
      <c r="AI42" s="36">
        <f t="shared" si="9"/>
        <v>451.56880000000001</v>
      </c>
      <c r="AJ42" s="36">
        <f t="shared" si="9"/>
        <v>450.78210000000001</v>
      </c>
      <c r="AK42" s="36">
        <f t="shared" si="9"/>
        <v>453.52190000000002</v>
      </c>
      <c r="AL42" s="36">
        <f t="shared" si="9"/>
        <v>446.6893</v>
      </c>
      <c r="AM42" s="36">
        <f t="shared" ref="AM42:AR42" si="10">+AM22</f>
        <v>448.4024</v>
      </c>
      <c r="AN42" s="36">
        <f t="shared" si="10"/>
        <v>447.1669</v>
      </c>
      <c r="AO42" s="36">
        <f t="shared" si="10"/>
        <v>444.81210000000004</v>
      </c>
      <c r="AP42" s="36">
        <f t="shared" si="10"/>
        <v>443.7747</v>
      </c>
      <c r="AQ42" s="36">
        <f t="shared" si="10"/>
        <v>446.56240000000003</v>
      </c>
      <c r="AR42" s="36">
        <f t="shared" si="10"/>
        <v>449.35660000000001</v>
      </c>
      <c r="AS42" s="36">
        <f t="shared" ref="AS42:AX42" si="11">+AS22</f>
        <v>457.12620000000004</v>
      </c>
      <c r="AT42" s="36">
        <f t="shared" si="11"/>
        <v>458.17350000000005</v>
      </c>
      <c r="AU42" s="36">
        <f t="shared" si="11"/>
        <v>464.03930000000003</v>
      </c>
      <c r="AV42" s="36">
        <f t="shared" si="11"/>
        <v>468.16700000000003</v>
      </c>
      <c r="AW42" s="36">
        <f t="shared" si="11"/>
        <v>475.1259</v>
      </c>
      <c r="AX42" s="36">
        <f t="shared" si="11"/>
        <v>484.5326</v>
      </c>
      <c r="AY42" s="36">
        <f>+AY22</f>
        <v>490.30460000000005</v>
      </c>
      <c r="AZ42" s="36">
        <f>+AZ22</f>
        <v>501.92040000000003</v>
      </c>
      <c r="BA42" s="36">
        <f>+BA22</f>
        <v>508.84100000000001</v>
      </c>
      <c r="BB42" s="36">
        <f>+BB22</f>
        <v>508.12200000000001</v>
      </c>
      <c r="BC42" s="36">
        <f>+BC22</f>
        <v>512.70060000000001</v>
      </c>
    </row>
    <row r="43" spans="1:63">
      <c r="A43" t="s">
        <v>191</v>
      </c>
      <c r="C43" s="36">
        <f t="shared" ref="C43:H43" si="12">MAX(C9:C21)</f>
        <v>612</v>
      </c>
      <c r="D43" s="36">
        <f t="shared" si="12"/>
        <v>608</v>
      </c>
      <c r="E43" s="36">
        <f t="shared" si="12"/>
        <v>600</v>
      </c>
      <c r="F43" s="36">
        <f t="shared" si="12"/>
        <v>592</v>
      </c>
      <c r="G43" s="36">
        <f t="shared" si="12"/>
        <v>588</v>
      </c>
      <c r="H43" s="36">
        <f t="shared" si="12"/>
        <v>584</v>
      </c>
      <c r="I43" s="36">
        <f t="shared" ref="I43:N43" si="13">MAX(I9:I21)</f>
        <v>580</v>
      </c>
      <c r="J43" s="36">
        <f t="shared" si="13"/>
        <v>581</v>
      </c>
      <c r="K43" s="36">
        <f t="shared" si="13"/>
        <v>581</v>
      </c>
      <c r="L43" s="36">
        <f t="shared" si="13"/>
        <v>583</v>
      </c>
      <c r="M43" s="36">
        <f t="shared" si="13"/>
        <v>590</v>
      </c>
      <c r="N43" s="36">
        <f t="shared" si="13"/>
        <v>597</v>
      </c>
      <c r="O43" s="36">
        <f t="shared" ref="O43:T43" si="14">MAX(O9:O21)</f>
        <v>605</v>
      </c>
      <c r="P43" s="36">
        <f t="shared" si="14"/>
        <v>608</v>
      </c>
      <c r="Q43" s="36">
        <f t="shared" si="14"/>
        <v>614</v>
      </c>
      <c r="R43" s="36">
        <f t="shared" si="14"/>
        <v>626</v>
      </c>
      <c r="S43" s="36">
        <f t="shared" si="14"/>
        <v>629</v>
      </c>
      <c r="T43" s="36">
        <f t="shared" si="14"/>
        <v>633</v>
      </c>
      <c r="U43" s="36">
        <f t="shared" ref="U43:Z43" si="15">MAX(U9:U21)</f>
        <v>633</v>
      </c>
      <c r="V43" s="36">
        <f t="shared" si="15"/>
        <v>631</v>
      </c>
      <c r="W43" s="36">
        <f t="shared" si="15"/>
        <v>637.58670000000006</v>
      </c>
      <c r="X43" s="36">
        <f t="shared" si="15"/>
        <v>642.85890000000006</v>
      </c>
      <c r="Y43" s="36">
        <f t="shared" si="15"/>
        <v>612</v>
      </c>
      <c r="Z43" s="36">
        <f t="shared" si="15"/>
        <v>612</v>
      </c>
      <c r="AA43" s="36">
        <f t="shared" ref="AA43:AF43" si="16">MAX(AA9:AA21)</f>
        <v>609</v>
      </c>
      <c r="AB43" s="36">
        <f t="shared" si="16"/>
        <v>604</v>
      </c>
      <c r="AC43" s="36">
        <f t="shared" si="16"/>
        <v>597</v>
      </c>
      <c r="AD43" s="36">
        <f t="shared" si="16"/>
        <v>595</v>
      </c>
      <c r="AE43" s="36">
        <f t="shared" si="16"/>
        <v>592</v>
      </c>
      <c r="AF43" s="36">
        <f t="shared" si="16"/>
        <v>592</v>
      </c>
      <c r="AG43" s="36">
        <f t="shared" ref="AG43:AL43" si="17">MAX(AG9:AG21)</f>
        <v>588</v>
      </c>
      <c r="AH43" s="36">
        <f t="shared" si="17"/>
        <v>588</v>
      </c>
      <c r="AI43" s="36">
        <f t="shared" si="17"/>
        <v>587</v>
      </c>
      <c r="AJ43" s="36">
        <f t="shared" si="17"/>
        <v>586</v>
      </c>
      <c r="AK43" s="36">
        <f t="shared" si="17"/>
        <v>591</v>
      </c>
      <c r="AL43" s="36">
        <f t="shared" si="17"/>
        <v>596</v>
      </c>
      <c r="AM43" s="36">
        <f t="shared" ref="AM43:AR43" si="18">MAX(AM9:AM21)</f>
        <v>600</v>
      </c>
      <c r="AN43" s="36">
        <f t="shared" si="18"/>
        <v>600</v>
      </c>
      <c r="AO43" s="36">
        <f t="shared" si="18"/>
        <v>611</v>
      </c>
      <c r="AP43" s="36">
        <f t="shared" si="18"/>
        <v>613</v>
      </c>
      <c r="AQ43" s="36">
        <f t="shared" si="18"/>
        <v>619</v>
      </c>
      <c r="AR43" s="36">
        <f t="shared" si="18"/>
        <v>625</v>
      </c>
      <c r="AS43" s="36">
        <f t="shared" ref="AS43:AX43" si="19">MAX(AS9:AS21)</f>
        <v>630</v>
      </c>
      <c r="AT43" s="36">
        <f t="shared" si="19"/>
        <v>631</v>
      </c>
      <c r="AU43" s="36">
        <f t="shared" si="19"/>
        <v>633</v>
      </c>
      <c r="AV43" s="36">
        <f t="shared" si="19"/>
        <v>634</v>
      </c>
      <c r="AW43" s="36">
        <f t="shared" si="19"/>
        <v>634</v>
      </c>
      <c r="AX43" s="36">
        <f t="shared" si="19"/>
        <v>637</v>
      </c>
      <c r="AY43" s="36">
        <f>MAX(AY9:AY21)</f>
        <v>641</v>
      </c>
      <c r="AZ43" s="36">
        <f>MAX(AZ9:AZ21)</f>
        <v>641</v>
      </c>
      <c r="BA43" s="36">
        <f>MAX(BA9:BA21)</f>
        <v>645</v>
      </c>
      <c r="BB43" s="36">
        <f>MAX(BB9:BB21)</f>
        <v>649</v>
      </c>
      <c r="BC43" s="36">
        <f>MAX(BC9:BC21)</f>
        <v>649</v>
      </c>
    </row>
    <row r="44" spans="1:63">
      <c r="A44" t="s">
        <v>151</v>
      </c>
      <c r="C44" s="36">
        <f t="shared" ref="C44:H44" si="20">MIN(C9:C21)</f>
        <v>175.1454</v>
      </c>
      <c r="D44" s="36">
        <f t="shared" si="20"/>
        <v>175.90180000000001</v>
      </c>
      <c r="E44" s="36">
        <f t="shared" si="20"/>
        <v>176.0487</v>
      </c>
      <c r="F44" s="36">
        <f t="shared" si="20"/>
        <v>190.04400000000001</v>
      </c>
      <c r="G44" s="36">
        <f t="shared" si="20"/>
        <v>185.31180000000001</v>
      </c>
      <c r="H44" s="36">
        <f t="shared" si="20"/>
        <v>211.24350000000001</v>
      </c>
      <c r="I44" s="36">
        <f t="shared" ref="I44:N44" si="21">MIN(I9:I21)</f>
        <v>211.2988</v>
      </c>
      <c r="J44" s="36">
        <f t="shared" si="21"/>
        <v>235.37090000000001</v>
      </c>
      <c r="K44" s="36">
        <f t="shared" si="21"/>
        <v>354.89640000000003</v>
      </c>
      <c r="L44" s="36">
        <f t="shared" si="21"/>
        <v>237.69340000000003</v>
      </c>
      <c r="M44" s="36">
        <f t="shared" si="21"/>
        <v>234.88490000000002</v>
      </c>
      <c r="N44" s="36">
        <f t="shared" si="21"/>
        <v>233.31180000000001</v>
      </c>
      <c r="O44" s="36">
        <f t="shared" ref="O44:T44" si="22">MIN(O9:O21)</f>
        <v>237.84100000000001</v>
      </c>
      <c r="P44" s="36">
        <f t="shared" si="22"/>
        <v>241.62970000000001</v>
      </c>
      <c r="Q44" s="36">
        <f t="shared" si="22"/>
        <v>242.83630000000002</v>
      </c>
      <c r="R44" s="36">
        <f t="shared" si="22"/>
        <v>243.5359</v>
      </c>
      <c r="S44" s="36">
        <f t="shared" si="22"/>
        <v>244.56710000000001</v>
      </c>
      <c r="T44" s="36">
        <f t="shared" si="22"/>
        <v>247.57760000000002</v>
      </c>
      <c r="U44" s="36">
        <f t="shared" ref="U44:Z44" si="23">MIN(U9:U21)</f>
        <v>243.58330000000001</v>
      </c>
      <c r="V44" s="36">
        <f t="shared" si="23"/>
        <v>245.95840000000001</v>
      </c>
      <c r="W44" s="36">
        <f t="shared" si="23"/>
        <v>249.67960000000002</v>
      </c>
      <c r="X44" s="36">
        <f t="shared" si="23"/>
        <v>247.89440000000002</v>
      </c>
      <c r="Y44" s="36">
        <f t="shared" si="23"/>
        <v>242.10310000000001</v>
      </c>
      <c r="Z44" s="36">
        <f t="shared" si="23"/>
        <v>240.77160000000001</v>
      </c>
      <c r="AA44" s="36">
        <f t="shared" ref="AA44:AF44" si="24">MIN(AA9:AA21)</f>
        <v>249.4401</v>
      </c>
      <c r="AB44" s="36">
        <f t="shared" si="24"/>
        <v>247.22880000000001</v>
      </c>
      <c r="AC44" s="36">
        <f t="shared" si="24"/>
        <v>256.67720000000003</v>
      </c>
      <c r="AD44" s="36">
        <f t="shared" si="24"/>
        <v>259.91829999999999</v>
      </c>
      <c r="AE44" s="36">
        <f t="shared" si="24"/>
        <v>256.89370000000002</v>
      </c>
      <c r="AF44" s="36">
        <f t="shared" si="24"/>
        <v>257.37200000000001</v>
      </c>
      <c r="AG44" s="36">
        <f t="shared" ref="AG44:AL44" si="25">MIN(AG9:AG21)</f>
        <v>235.91340000000002</v>
      </c>
      <c r="AH44" s="36">
        <f t="shared" si="25"/>
        <v>234.69470000000001</v>
      </c>
      <c r="AI44" s="36">
        <f t="shared" si="25"/>
        <v>245.99130000000002</v>
      </c>
      <c r="AJ44" s="36">
        <f t="shared" si="25"/>
        <v>246.1198</v>
      </c>
      <c r="AK44" s="36">
        <f t="shared" si="25"/>
        <v>257.7996</v>
      </c>
      <c r="AL44" s="36">
        <f t="shared" si="25"/>
        <v>221.4854</v>
      </c>
      <c r="AM44" s="36">
        <f t="shared" ref="AM44:AR44" si="26">MIN(AM9:AM21)</f>
        <v>226.5951</v>
      </c>
      <c r="AN44" s="36">
        <f t="shared" si="26"/>
        <v>245.4615</v>
      </c>
      <c r="AO44" s="36">
        <f t="shared" si="26"/>
        <v>218.10990000000001</v>
      </c>
      <c r="AP44" s="36">
        <f t="shared" si="26"/>
        <v>216.58950000000002</v>
      </c>
      <c r="AQ44" s="36">
        <f t="shared" si="26"/>
        <v>224.33970000000002</v>
      </c>
      <c r="AR44" s="36">
        <f t="shared" si="26"/>
        <v>227.28630000000001</v>
      </c>
      <c r="AS44" s="36">
        <f t="shared" ref="AS44:AX44" si="27">MIN(AS9:AS21)</f>
        <v>226.52</v>
      </c>
      <c r="AT44" s="36">
        <f t="shared" si="27"/>
        <v>225.9922</v>
      </c>
      <c r="AU44" s="36">
        <f t="shared" si="27"/>
        <v>225.56440000000001</v>
      </c>
      <c r="AV44" s="36">
        <f t="shared" si="27"/>
        <v>222.8802</v>
      </c>
      <c r="AW44" s="36">
        <f t="shared" si="27"/>
        <v>226.0352</v>
      </c>
      <c r="AX44" s="36">
        <f t="shared" si="27"/>
        <v>228.84810000000002</v>
      </c>
      <c r="AY44" s="36">
        <f>MIN(AY9:AY21)</f>
        <v>228.99510000000001</v>
      </c>
      <c r="AZ44" s="36">
        <f>MIN(AZ9:AZ21)</f>
        <v>233.45140000000001</v>
      </c>
      <c r="BA44" s="36">
        <f>MIN(BA9:BA21)</f>
        <v>226.1541</v>
      </c>
      <c r="BB44" s="36">
        <f>MIN(BB9:BB21)</f>
        <v>233.04860000000002</v>
      </c>
      <c r="BC44" s="36">
        <f>MIN(BC9:BC21)</f>
        <v>232.65620000000001</v>
      </c>
    </row>
    <row r="45" spans="1:63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</row>
    <row r="47" spans="1:63">
      <c r="A47" t="s">
        <v>160</v>
      </c>
      <c r="C47" s="36">
        <f t="shared" ref="C47:H47" si="28">+C37</f>
        <v>615.21140000000003</v>
      </c>
      <c r="D47" s="36">
        <f t="shared" si="28"/>
        <v>601.57889999999998</v>
      </c>
      <c r="E47" s="36">
        <f t="shared" si="28"/>
        <v>577.01610000000005</v>
      </c>
      <c r="F47" s="36">
        <f t="shared" si="28"/>
        <v>556.63630000000001</v>
      </c>
      <c r="G47" s="36">
        <f t="shared" si="28"/>
        <v>553.26740000000007</v>
      </c>
      <c r="H47" s="36">
        <f t="shared" si="28"/>
        <v>546.51240000000007</v>
      </c>
      <c r="I47" s="36">
        <f t="shared" ref="I47:N47" si="29">+I37</f>
        <v>548.11860000000001</v>
      </c>
      <c r="J47" s="36">
        <f t="shared" si="29"/>
        <v>558.73760000000004</v>
      </c>
      <c r="K47" s="36">
        <f t="shared" si="29"/>
        <v>561.8365</v>
      </c>
      <c r="L47" s="36">
        <f t="shared" si="29"/>
        <v>565.7355</v>
      </c>
      <c r="M47" s="36">
        <f t="shared" si="29"/>
        <v>567.34480000000008</v>
      </c>
      <c r="N47" s="36">
        <f t="shared" si="29"/>
        <v>569.5548</v>
      </c>
      <c r="O47" s="36">
        <f t="shared" ref="O47:T47" si="30">+O37</f>
        <v>567.57050000000004</v>
      </c>
      <c r="P47" s="36">
        <f t="shared" si="30"/>
        <v>567.61800000000005</v>
      </c>
      <c r="Q47" s="36">
        <f t="shared" si="30"/>
        <v>578.73070000000007</v>
      </c>
      <c r="R47" s="36">
        <f t="shared" si="30"/>
        <v>604.51949999999999</v>
      </c>
      <c r="S47" s="36">
        <f t="shared" si="30"/>
        <v>623.73090000000002</v>
      </c>
      <c r="T47" s="36">
        <f t="shared" si="30"/>
        <v>597.49580000000003</v>
      </c>
      <c r="U47" s="36">
        <f t="shared" ref="U47:Z47" si="31">+U37</f>
        <v>582.24880000000007</v>
      </c>
      <c r="V47" s="36">
        <f t="shared" si="31"/>
        <v>577.98289999999997</v>
      </c>
      <c r="W47" s="36">
        <f t="shared" si="31"/>
        <v>579.13840000000005</v>
      </c>
      <c r="X47" s="36">
        <f t="shared" si="31"/>
        <v>575.86249999999995</v>
      </c>
      <c r="Y47" s="36">
        <f t="shared" si="31"/>
        <v>577.35800000000006</v>
      </c>
      <c r="Z47" s="36">
        <f t="shared" si="31"/>
        <v>581.06470000000002</v>
      </c>
      <c r="AA47" s="36">
        <f t="shared" ref="AA47:AF47" si="32">+AA37</f>
        <v>577.97910000000002</v>
      </c>
      <c r="AB47" s="36">
        <f t="shared" si="32"/>
        <v>583.64010000000007</v>
      </c>
      <c r="AC47" s="36">
        <f t="shared" si="32"/>
        <v>590.36430000000007</v>
      </c>
      <c r="AD47" s="36">
        <f t="shared" si="32"/>
        <v>589.37920000000008</v>
      </c>
      <c r="AE47" s="36">
        <f t="shared" si="32"/>
        <v>589.92590000000007</v>
      </c>
      <c r="AF47" s="36">
        <f t="shared" si="32"/>
        <v>605.27629999999999</v>
      </c>
      <c r="AG47" s="36">
        <f t="shared" ref="AG47:AL47" si="33">+AG37</f>
        <v>606.40089999999998</v>
      </c>
      <c r="AH47" s="36">
        <f t="shared" si="33"/>
        <v>603.31460000000004</v>
      </c>
      <c r="AI47" s="36">
        <f t="shared" si="33"/>
        <v>625.22</v>
      </c>
      <c r="AJ47" s="36">
        <f t="shared" si="33"/>
        <v>620.3981</v>
      </c>
      <c r="AK47" s="36">
        <f t="shared" si="33"/>
        <v>622.52910000000008</v>
      </c>
      <c r="AL47" s="36">
        <f t="shared" si="33"/>
        <v>630.58120000000008</v>
      </c>
      <c r="AM47" s="36">
        <f t="shared" ref="AM47:AR47" si="34">+AM37</f>
        <v>650.4</v>
      </c>
      <c r="AN47" s="36">
        <f t="shared" si="34"/>
        <v>649.56400000000008</v>
      </c>
      <c r="AO47" s="36">
        <f t="shared" si="34"/>
        <v>649.20260000000007</v>
      </c>
      <c r="AP47" s="36">
        <f t="shared" si="34"/>
        <v>650.69590000000005</v>
      </c>
      <c r="AQ47" s="36">
        <f t="shared" si="34"/>
        <v>664.41120000000001</v>
      </c>
      <c r="AR47" s="36">
        <f t="shared" si="34"/>
        <v>671.80040000000008</v>
      </c>
      <c r="AS47" s="36">
        <f t="shared" ref="AS47:AX47" si="35">+AS37</f>
        <v>673.37959999999998</v>
      </c>
      <c r="AT47" s="36">
        <f t="shared" si="35"/>
        <v>668.65809999999999</v>
      </c>
      <c r="AU47" s="36">
        <f t="shared" si="35"/>
        <v>683.03890000000001</v>
      </c>
      <c r="AV47" s="36">
        <f t="shared" si="35"/>
        <v>672.16980000000001</v>
      </c>
      <c r="AW47" s="36">
        <f t="shared" si="35"/>
        <v>687.7002</v>
      </c>
      <c r="AX47" s="36">
        <f t="shared" si="35"/>
        <v>689.12920000000008</v>
      </c>
      <c r="AY47" s="36">
        <f>+AY37</f>
        <v>687.30499999999995</v>
      </c>
      <c r="AZ47" s="36">
        <f>+AZ37</f>
        <v>691.32510000000002</v>
      </c>
      <c r="BA47" s="36">
        <f>+BA37</f>
        <v>691.12760000000003</v>
      </c>
      <c r="BB47" s="36">
        <f>+BB37</f>
        <v>699.82470000000001</v>
      </c>
      <c r="BC47" s="36">
        <f>+BC37</f>
        <v>695.3338</v>
      </c>
    </row>
    <row r="48" spans="1:63">
      <c r="A48" t="s">
        <v>150</v>
      </c>
      <c r="C48" s="36">
        <f t="shared" ref="C48:H48" si="36">MAX(C29:C36)</f>
        <v>697.48</v>
      </c>
      <c r="D48" s="36">
        <f t="shared" si="36"/>
        <v>693.84</v>
      </c>
      <c r="E48" s="36">
        <f t="shared" si="36"/>
        <v>681</v>
      </c>
      <c r="F48" s="36">
        <f t="shared" si="36"/>
        <v>656</v>
      </c>
      <c r="G48" s="36">
        <f t="shared" si="36"/>
        <v>650</v>
      </c>
      <c r="H48" s="36">
        <f t="shared" si="36"/>
        <v>622</v>
      </c>
      <c r="I48" s="36">
        <f t="shared" ref="I48:N48" si="37">MAX(I29:I36)</f>
        <v>623.85</v>
      </c>
      <c r="J48" s="36">
        <f t="shared" si="37"/>
        <v>641.27</v>
      </c>
      <c r="K48" s="36">
        <f t="shared" si="37"/>
        <v>639.34</v>
      </c>
      <c r="L48" s="36">
        <f t="shared" si="37"/>
        <v>652.48</v>
      </c>
      <c r="M48" s="36">
        <f t="shared" si="37"/>
        <v>654.35</v>
      </c>
      <c r="N48" s="36">
        <f t="shared" si="37"/>
        <v>653.78</v>
      </c>
      <c r="O48" s="36">
        <f t="shared" ref="O48:T48" si="38">MAX(O29:O36)</f>
        <v>651.52</v>
      </c>
      <c r="P48" s="36">
        <f t="shared" si="38"/>
        <v>650.99</v>
      </c>
      <c r="Q48" s="36">
        <f t="shared" si="38"/>
        <v>634.86</v>
      </c>
      <c r="R48" s="36">
        <f t="shared" si="38"/>
        <v>634.86</v>
      </c>
      <c r="S48" s="36">
        <f t="shared" si="38"/>
        <v>651.24</v>
      </c>
      <c r="T48" s="36">
        <f t="shared" si="38"/>
        <v>624.70000000000005</v>
      </c>
      <c r="U48" s="36">
        <f t="shared" ref="U48:Z48" si="39">MAX(U29:U36)</f>
        <v>640.65820000000008</v>
      </c>
      <c r="V48" s="36">
        <f t="shared" si="39"/>
        <v>640.56540000000007</v>
      </c>
      <c r="W48" s="36">
        <f t="shared" si="39"/>
        <v>640.51960000000008</v>
      </c>
      <c r="X48" s="36">
        <f t="shared" si="39"/>
        <v>630.76</v>
      </c>
      <c r="Y48" s="36">
        <f t="shared" si="39"/>
        <v>634.55999999999995</v>
      </c>
      <c r="Z48" s="36">
        <f t="shared" si="39"/>
        <v>637.92630000000008</v>
      </c>
      <c r="AA48" s="36">
        <f t="shared" ref="AA48:AF48" si="40">MAX(AA29:AA36)</f>
        <v>630.32000000000005</v>
      </c>
      <c r="AB48" s="36">
        <f t="shared" si="40"/>
        <v>632.33000000000004</v>
      </c>
      <c r="AC48" s="36">
        <f t="shared" si="40"/>
        <v>641.95000000000005</v>
      </c>
      <c r="AD48" s="36">
        <f t="shared" si="40"/>
        <v>641.16</v>
      </c>
      <c r="AE48" s="36">
        <f t="shared" si="40"/>
        <v>642.75</v>
      </c>
      <c r="AF48" s="36">
        <f t="shared" si="40"/>
        <v>646.29999999999995</v>
      </c>
      <c r="AG48" s="36">
        <f t="shared" ref="AG48:AL48" si="41">MAX(AG29:AG36)</f>
        <v>664.55</v>
      </c>
      <c r="AH48" s="36">
        <f t="shared" si="41"/>
        <v>659.54</v>
      </c>
      <c r="AI48" s="36">
        <f t="shared" si="41"/>
        <v>688.99</v>
      </c>
      <c r="AJ48" s="36">
        <f t="shared" si="41"/>
        <v>679.28</v>
      </c>
      <c r="AK48" s="36">
        <f t="shared" si="41"/>
        <v>684.15</v>
      </c>
      <c r="AL48" s="36">
        <f t="shared" si="41"/>
        <v>689.69</v>
      </c>
      <c r="AM48" s="36">
        <f t="shared" ref="AM48:AR48" si="42">MAX(AM29:AM36)</f>
        <v>726.1</v>
      </c>
      <c r="AN48" s="36">
        <f t="shared" si="42"/>
        <v>723.75</v>
      </c>
      <c r="AO48" s="36">
        <f t="shared" si="42"/>
        <v>721.89</v>
      </c>
      <c r="AP48" s="36">
        <f t="shared" si="42"/>
        <v>732.05</v>
      </c>
      <c r="AQ48" s="36">
        <f t="shared" si="42"/>
        <v>759.29</v>
      </c>
      <c r="AR48" s="36">
        <f t="shared" si="42"/>
        <v>764.95</v>
      </c>
      <c r="AS48" s="36">
        <f t="shared" ref="AS48:AX48" si="43">MAX(AS29:AS36)</f>
        <v>783.77</v>
      </c>
      <c r="AT48" s="36">
        <f t="shared" si="43"/>
        <v>800.88</v>
      </c>
      <c r="AU48" s="36">
        <f t="shared" si="43"/>
        <v>800.83</v>
      </c>
      <c r="AV48" s="36">
        <f t="shared" si="43"/>
        <v>783.98</v>
      </c>
      <c r="AW48" s="36">
        <f t="shared" si="43"/>
        <v>817.79</v>
      </c>
      <c r="AX48" s="36">
        <f t="shared" si="43"/>
        <v>820.4</v>
      </c>
      <c r="AY48" s="36">
        <f>MAX(AY29:AY36)</f>
        <v>813.42</v>
      </c>
      <c r="AZ48" s="36">
        <f>MAX(AZ29:AZ36)</f>
        <v>810.94</v>
      </c>
      <c r="BA48" s="36">
        <f>MAX(BA29:BA36)</f>
        <v>807.57</v>
      </c>
      <c r="BB48" s="36">
        <f>MAX(BB29:BB36)</f>
        <v>819.45</v>
      </c>
      <c r="BC48" s="36">
        <f>MAX(BC29:BC36)</f>
        <v>819.45</v>
      </c>
    </row>
    <row r="49" spans="1:55">
      <c r="A49" t="s">
        <v>192</v>
      </c>
      <c r="C49" s="36">
        <f t="shared" ref="C49:H49" si="44">MIN(C29:C36)</f>
        <v>324.79000000000002</v>
      </c>
      <c r="D49" s="36">
        <f t="shared" si="44"/>
        <v>324.79000000000002</v>
      </c>
      <c r="E49" s="36">
        <f t="shared" si="44"/>
        <v>324.79000000000002</v>
      </c>
      <c r="F49" s="36">
        <f t="shared" si="44"/>
        <v>324.79000000000002</v>
      </c>
      <c r="G49" s="36">
        <f t="shared" si="44"/>
        <v>324.79000000000002</v>
      </c>
      <c r="H49" s="36">
        <f t="shared" si="44"/>
        <v>324.79000000000002</v>
      </c>
      <c r="I49" s="36">
        <f t="shared" ref="I49:N49" si="45">MIN(I29:I36)</f>
        <v>324.79000000000002</v>
      </c>
      <c r="J49" s="36">
        <f t="shared" si="45"/>
        <v>324.79000000000002</v>
      </c>
      <c r="K49" s="36">
        <f t="shared" si="45"/>
        <v>324.79000000000002</v>
      </c>
      <c r="L49" s="36">
        <f t="shared" si="45"/>
        <v>324.79000000000002</v>
      </c>
      <c r="M49" s="36">
        <f t="shared" si="45"/>
        <v>324.79000000000002</v>
      </c>
      <c r="N49" s="36">
        <f t="shared" si="45"/>
        <v>324.79000000000002</v>
      </c>
      <c r="O49" s="36">
        <f t="shared" ref="O49:T49" si="46">MIN(O29:O36)</f>
        <v>324.79000000000002</v>
      </c>
      <c r="P49" s="36">
        <f t="shared" si="46"/>
        <v>324.79000000000002</v>
      </c>
      <c r="Q49" s="36">
        <f t="shared" si="46"/>
        <v>385.91</v>
      </c>
      <c r="R49" s="36">
        <f t="shared" si="46"/>
        <v>417.19</v>
      </c>
      <c r="S49" s="36">
        <f t="shared" si="46"/>
        <v>400.58</v>
      </c>
      <c r="T49" s="36">
        <f t="shared" si="46"/>
        <v>423.15</v>
      </c>
      <c r="U49" s="36">
        <f t="shared" ref="U49:Z49" si="47">MIN(U29:U36)</f>
        <v>406.17</v>
      </c>
      <c r="V49" s="36">
        <f t="shared" si="47"/>
        <v>407</v>
      </c>
      <c r="W49" s="36">
        <f t="shared" si="47"/>
        <v>401.86</v>
      </c>
      <c r="X49" s="36">
        <f t="shared" si="47"/>
        <v>403</v>
      </c>
      <c r="Y49" s="36">
        <f t="shared" si="47"/>
        <v>403</v>
      </c>
      <c r="Z49" s="36">
        <f t="shared" si="47"/>
        <v>388.25</v>
      </c>
      <c r="AA49" s="36">
        <f t="shared" ref="AA49:AF49" si="48">MIN(AA29:AA36)</f>
        <v>402.07</v>
      </c>
      <c r="AB49" s="36">
        <f t="shared" si="48"/>
        <v>403</v>
      </c>
      <c r="AC49" s="36">
        <f t="shared" si="48"/>
        <v>403</v>
      </c>
      <c r="AD49" s="36">
        <f t="shared" si="48"/>
        <v>404.6</v>
      </c>
      <c r="AE49" s="36">
        <f t="shared" si="48"/>
        <v>398.6</v>
      </c>
      <c r="AF49" s="36">
        <f t="shared" si="48"/>
        <v>404.6</v>
      </c>
      <c r="AG49" s="36">
        <f t="shared" ref="AG49:AL49" si="49">MIN(AG29:AG36)</f>
        <v>403.73</v>
      </c>
      <c r="AH49" s="36">
        <f t="shared" si="49"/>
        <v>371.7</v>
      </c>
      <c r="AI49" s="36">
        <f t="shared" si="49"/>
        <v>404.6</v>
      </c>
      <c r="AJ49" s="36">
        <f t="shared" si="49"/>
        <v>404.6</v>
      </c>
      <c r="AK49" s="36">
        <f t="shared" si="49"/>
        <v>395.43</v>
      </c>
      <c r="AL49" s="36">
        <f t="shared" si="49"/>
        <v>406.2</v>
      </c>
      <c r="AM49" s="36">
        <f t="shared" ref="AM49:AR49" si="50">MIN(AM29:AM36)</f>
        <v>385.95</v>
      </c>
      <c r="AN49" s="36">
        <f t="shared" si="50"/>
        <v>404.59</v>
      </c>
      <c r="AO49" s="36">
        <f t="shared" si="50"/>
        <v>387.18</v>
      </c>
      <c r="AP49" s="36">
        <f t="shared" si="50"/>
        <v>382.42</v>
      </c>
      <c r="AQ49" s="36">
        <f t="shared" si="50"/>
        <v>424.16</v>
      </c>
      <c r="AR49" s="36">
        <f t="shared" si="50"/>
        <v>415.17</v>
      </c>
      <c r="AS49" s="36">
        <f t="shared" ref="AS49:AX49" si="51">MIN(AS29:AS36)</f>
        <v>386.82</v>
      </c>
      <c r="AT49" s="36">
        <f t="shared" si="51"/>
        <v>374.15</v>
      </c>
      <c r="AU49" s="36">
        <f t="shared" si="51"/>
        <v>374.15</v>
      </c>
      <c r="AV49" s="36">
        <f t="shared" si="51"/>
        <v>374.15</v>
      </c>
      <c r="AW49" s="36">
        <f t="shared" si="51"/>
        <v>374.15</v>
      </c>
      <c r="AX49" s="36">
        <f t="shared" si="51"/>
        <v>376.29</v>
      </c>
      <c r="AY49" s="36">
        <f>MIN(AY29:AY36)</f>
        <v>400</v>
      </c>
      <c r="AZ49" s="36">
        <f>MIN(AZ29:AZ36)</f>
        <v>387.08</v>
      </c>
      <c r="BA49" s="36">
        <f>MIN(BA29:BA36)</f>
        <v>407.02</v>
      </c>
      <c r="BB49" s="36">
        <f>MIN(BB29:BB36)</f>
        <v>404.4</v>
      </c>
      <c r="BC49" s="36">
        <f>MIN(BC29:BC36)</f>
        <v>412.81</v>
      </c>
    </row>
    <row r="50" spans="1:55">
      <c r="A50" t="s">
        <v>160</v>
      </c>
    </row>
    <row r="51" spans="1:55"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</row>
    <row r="52" spans="1:55">
      <c r="A52" t="s">
        <v>193</v>
      </c>
      <c r="C52" s="40">
        <f t="shared" ref="C52:AH52" si="52">+C13-C36</f>
        <v>287.20999999999998</v>
      </c>
      <c r="D52" s="40">
        <f t="shared" si="52"/>
        <v>283.20999999999998</v>
      </c>
      <c r="E52" s="40">
        <f t="shared" si="52"/>
        <v>275.20999999999998</v>
      </c>
      <c r="F52" s="40">
        <f t="shared" si="52"/>
        <v>267.20999999999998</v>
      </c>
      <c r="G52" s="40">
        <f t="shared" si="52"/>
        <v>263.20999999999998</v>
      </c>
      <c r="H52" s="40">
        <f t="shared" si="52"/>
        <v>259.20999999999998</v>
      </c>
      <c r="I52" s="40">
        <f t="shared" si="52"/>
        <v>255.20999999999998</v>
      </c>
      <c r="J52" s="40">
        <f t="shared" si="52"/>
        <v>256.20999999999998</v>
      </c>
      <c r="K52" s="40">
        <f t="shared" si="52"/>
        <v>256.20999999999998</v>
      </c>
      <c r="L52" s="40">
        <f t="shared" si="52"/>
        <v>258.20999999999998</v>
      </c>
      <c r="M52" s="40">
        <f t="shared" si="52"/>
        <v>265.20999999999998</v>
      </c>
      <c r="N52" s="40">
        <f t="shared" si="52"/>
        <v>272.20999999999998</v>
      </c>
      <c r="O52" s="40">
        <f t="shared" si="52"/>
        <v>280.20999999999998</v>
      </c>
      <c r="P52" s="40">
        <f t="shared" si="52"/>
        <v>283.20999999999998</v>
      </c>
      <c r="Q52" s="40">
        <f t="shared" si="52"/>
        <v>61.090000000000032</v>
      </c>
      <c r="R52" s="40">
        <f t="shared" si="52"/>
        <v>111.89999999999998</v>
      </c>
      <c r="S52" s="40">
        <f t="shared" si="52"/>
        <v>113.00999999999999</v>
      </c>
      <c r="T52" s="40">
        <f t="shared" si="52"/>
        <v>117.00999999999999</v>
      </c>
      <c r="U52" s="40">
        <f t="shared" si="52"/>
        <v>117.00999999999999</v>
      </c>
      <c r="V52" s="40">
        <f t="shared" si="52"/>
        <v>115.00999999999999</v>
      </c>
      <c r="W52" s="40">
        <f t="shared" si="52"/>
        <v>163.11000000000001</v>
      </c>
      <c r="X52" s="40">
        <f t="shared" si="52"/>
        <v>163.11000000000001</v>
      </c>
      <c r="Y52" s="40">
        <f t="shared" si="52"/>
        <v>151.11000000000001</v>
      </c>
      <c r="Z52" s="40">
        <f t="shared" si="52"/>
        <v>151.11000000000001</v>
      </c>
      <c r="AA52" s="40">
        <f t="shared" si="52"/>
        <v>148.11000000000001</v>
      </c>
      <c r="AB52" s="40">
        <f t="shared" si="52"/>
        <v>143.11000000000001</v>
      </c>
      <c r="AC52" s="40">
        <f t="shared" si="52"/>
        <v>136.11000000000001</v>
      </c>
      <c r="AD52" s="40">
        <f t="shared" si="52"/>
        <v>134.11000000000001</v>
      </c>
      <c r="AE52" s="40">
        <f t="shared" si="52"/>
        <v>131.11000000000001</v>
      </c>
      <c r="AF52" s="40">
        <f t="shared" si="52"/>
        <v>131.11000000000001</v>
      </c>
      <c r="AG52" s="40">
        <f t="shared" si="52"/>
        <v>149.56</v>
      </c>
      <c r="AH52" s="40">
        <f t="shared" si="52"/>
        <v>149.56</v>
      </c>
      <c r="AI52" s="40">
        <f t="shared" ref="AI52:BB52" si="53">+AI13-AI36</f>
        <v>126.11000000000001</v>
      </c>
      <c r="AJ52" s="40">
        <f t="shared" si="53"/>
        <v>128.18</v>
      </c>
      <c r="AK52" s="40">
        <f t="shared" si="53"/>
        <v>133.18</v>
      </c>
      <c r="AL52" s="40">
        <f t="shared" si="53"/>
        <v>138.18</v>
      </c>
      <c r="AM52" s="40">
        <f t="shared" si="53"/>
        <v>157.48000000000002</v>
      </c>
      <c r="AN52" s="40">
        <f t="shared" si="53"/>
        <v>166.66000000000003</v>
      </c>
      <c r="AO52" s="40">
        <f t="shared" si="53"/>
        <v>177.66000000000003</v>
      </c>
      <c r="AP52" s="40">
        <f t="shared" si="53"/>
        <v>179.66000000000003</v>
      </c>
      <c r="AQ52" s="40">
        <f t="shared" si="53"/>
        <v>185.66000000000003</v>
      </c>
      <c r="AR52" s="40">
        <f t="shared" si="53"/>
        <v>207.99</v>
      </c>
      <c r="AS52" s="40">
        <f t="shared" si="53"/>
        <v>234.42000000000002</v>
      </c>
      <c r="AT52" s="40">
        <f t="shared" si="53"/>
        <v>256.85000000000002</v>
      </c>
      <c r="AU52" s="40">
        <f t="shared" si="53"/>
        <v>258.85000000000002</v>
      </c>
      <c r="AV52" s="40">
        <f t="shared" si="53"/>
        <v>259.85000000000002</v>
      </c>
      <c r="AW52" s="40">
        <f t="shared" si="53"/>
        <v>259.85000000000002</v>
      </c>
      <c r="AX52" s="40">
        <f t="shared" si="53"/>
        <v>221.01</v>
      </c>
      <c r="AY52" s="40">
        <f>+AY13-AY36</f>
        <v>225.01</v>
      </c>
      <c r="AZ52" s="40">
        <f t="shared" si="53"/>
        <v>225.01</v>
      </c>
      <c r="BA52" s="40">
        <f t="shared" si="53"/>
        <v>-95.480000000000018</v>
      </c>
      <c r="BB52" s="40">
        <f t="shared" si="53"/>
        <v>-91.480000000000018</v>
      </c>
      <c r="BC52" s="40">
        <f>+BC13-BC36</f>
        <v>-91.480000000000018</v>
      </c>
    </row>
    <row r="53" spans="1:55"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</row>
    <row r="54" spans="1:55"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</row>
  </sheetData>
  <mergeCells count="2">
    <mergeCell ref="A2:B3"/>
    <mergeCell ref="A39:D39"/>
  </mergeCells>
  <phoneticPr fontId="13" type="noConversion"/>
  <pageMargins left="0.75" right="0.75" top="0.64" bottom="0.39" header="0.5" footer="0.5"/>
  <pageSetup paperSize="9" scale="1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BH58"/>
  <sheetViews>
    <sheetView workbookViewId="0"/>
  </sheetViews>
  <sheetFormatPr defaultRowHeight="12.75"/>
  <cols>
    <col min="2" max="2" width="13.28515625" customWidth="1"/>
    <col min="3" max="3" width="11.5703125" customWidth="1"/>
    <col min="4" max="4" width="10.85546875" customWidth="1"/>
    <col min="5" max="5" width="11.140625" customWidth="1"/>
    <col min="6" max="6" width="11.42578125" customWidth="1"/>
    <col min="7" max="7" width="11.5703125" customWidth="1"/>
    <col min="8" max="8" width="12" customWidth="1"/>
    <col min="9" max="9" width="11.42578125" customWidth="1"/>
    <col min="10" max="10" width="12" customWidth="1"/>
    <col min="11" max="11" width="11.5703125" customWidth="1"/>
    <col min="12" max="12" width="12" customWidth="1"/>
    <col min="13" max="13" width="11.42578125" customWidth="1"/>
    <col min="14" max="14" width="12" customWidth="1"/>
    <col min="15" max="40" width="10.5703125" customWidth="1"/>
    <col min="41" max="41" width="11.7109375" customWidth="1"/>
    <col min="42" max="42" width="11.5703125" customWidth="1"/>
    <col min="43" max="43" width="10.85546875" customWidth="1"/>
    <col min="44" max="44" width="11.140625" customWidth="1"/>
    <col min="45" max="45" width="11.42578125" customWidth="1"/>
    <col min="46" max="46" width="10.85546875" customWidth="1"/>
    <col min="47" max="47" width="11.140625" customWidth="1"/>
    <col min="48" max="48" width="10.5703125" customWidth="1"/>
    <col min="49" max="50" width="11.140625" customWidth="1"/>
    <col min="51" max="51" width="11.5703125" customWidth="1"/>
    <col min="52" max="52" width="11.140625" customWidth="1"/>
    <col min="53" max="54" width="11.5703125" customWidth="1"/>
    <col min="56" max="56" width="2.5703125" customWidth="1"/>
    <col min="57" max="57" width="9.28515625" bestFit="1" customWidth="1"/>
    <col min="58" max="58" width="9.7109375" customWidth="1"/>
  </cols>
  <sheetData>
    <row r="2" spans="1:60" ht="15" customHeight="1">
      <c r="A2" s="407" t="s">
        <v>177</v>
      </c>
      <c r="B2" s="407"/>
      <c r="C2" s="115"/>
      <c r="D2" s="115"/>
      <c r="E2" s="115"/>
      <c r="F2" s="34"/>
    </row>
    <row r="3" spans="1:60" ht="15" customHeight="1">
      <c r="A3" s="407"/>
      <c r="B3" s="407"/>
    </row>
    <row r="5" spans="1:60" ht="23.25">
      <c r="A5" s="116" t="s">
        <v>0</v>
      </c>
      <c r="B5" s="96"/>
      <c r="C5" s="98"/>
      <c r="D5" s="98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</row>
    <row r="6" spans="1:60">
      <c r="A6" s="35" t="s">
        <v>149</v>
      </c>
      <c r="E6" s="113"/>
      <c r="F6" s="112"/>
      <c r="G6" s="34"/>
      <c r="H6" s="34"/>
    </row>
    <row r="7" spans="1:60" ht="22.5">
      <c r="A7" s="1" t="s">
        <v>69</v>
      </c>
      <c r="B7" s="1" t="s">
        <v>9</v>
      </c>
      <c r="C7" s="2">
        <v>40182</v>
      </c>
      <c r="D7" s="2">
        <f t="shared" ref="D7:I7" si="0">+C7+7</f>
        <v>40189</v>
      </c>
      <c r="E7" s="110">
        <f t="shared" si="0"/>
        <v>40196</v>
      </c>
      <c r="F7" s="2">
        <f t="shared" si="0"/>
        <v>40203</v>
      </c>
      <c r="G7" s="2">
        <f t="shared" si="0"/>
        <v>40210</v>
      </c>
      <c r="H7" s="2">
        <f t="shared" si="0"/>
        <v>40217</v>
      </c>
      <c r="I7" s="2">
        <f t="shared" si="0"/>
        <v>40224</v>
      </c>
      <c r="J7" s="2">
        <v>40231</v>
      </c>
      <c r="K7" s="2">
        <v>40238</v>
      </c>
      <c r="L7" s="2">
        <v>40245</v>
      </c>
      <c r="M7" s="2">
        <v>40252</v>
      </c>
      <c r="N7" s="2">
        <v>40259</v>
      </c>
      <c r="O7" s="2">
        <v>40266</v>
      </c>
      <c r="P7" s="2">
        <v>40273</v>
      </c>
      <c r="Q7" s="2">
        <v>40280</v>
      </c>
      <c r="R7" s="2">
        <v>40287</v>
      </c>
      <c r="S7" s="2">
        <v>40294</v>
      </c>
      <c r="T7" s="2">
        <v>40301</v>
      </c>
      <c r="U7" s="2">
        <v>40308</v>
      </c>
      <c r="V7" s="2">
        <v>40315</v>
      </c>
      <c r="W7" s="2">
        <v>40322</v>
      </c>
      <c r="X7" s="2">
        <v>40329</v>
      </c>
      <c r="Y7" s="2">
        <v>40336</v>
      </c>
      <c r="Z7" s="2">
        <v>40343</v>
      </c>
      <c r="AA7" s="2">
        <v>40350</v>
      </c>
      <c r="AB7" s="2">
        <v>40357</v>
      </c>
      <c r="AC7" s="2">
        <v>40364</v>
      </c>
      <c r="AD7" s="2">
        <v>40371</v>
      </c>
      <c r="AE7" s="2">
        <v>40378</v>
      </c>
      <c r="AF7" s="2">
        <v>40385</v>
      </c>
      <c r="AG7" s="2">
        <v>40392</v>
      </c>
      <c r="AH7" s="2">
        <v>40399</v>
      </c>
      <c r="AI7" s="2">
        <v>40406</v>
      </c>
      <c r="AJ7" s="2">
        <v>40413</v>
      </c>
      <c r="AK7" s="2">
        <v>40420</v>
      </c>
      <c r="AL7" s="2">
        <v>40427</v>
      </c>
      <c r="AM7" s="2">
        <v>40434</v>
      </c>
      <c r="AN7" s="2">
        <v>40441</v>
      </c>
      <c r="AO7" s="2">
        <v>40448</v>
      </c>
      <c r="AP7" s="2">
        <v>40455</v>
      </c>
      <c r="AQ7" s="2">
        <v>40462</v>
      </c>
      <c r="AR7" s="2">
        <v>40469</v>
      </c>
      <c r="AS7" s="2">
        <v>40476</v>
      </c>
      <c r="AT7" s="2">
        <v>40483</v>
      </c>
      <c r="AU7" s="2">
        <v>40490</v>
      </c>
      <c r="AV7" s="2">
        <v>40497</v>
      </c>
      <c r="AW7" s="2">
        <v>40504</v>
      </c>
      <c r="AX7" s="2">
        <v>40511</v>
      </c>
      <c r="AY7" s="2">
        <v>40518</v>
      </c>
      <c r="AZ7" s="2">
        <v>40525</v>
      </c>
      <c r="BA7" s="2">
        <v>40532</v>
      </c>
      <c r="BB7" s="2">
        <v>40539</v>
      </c>
      <c r="BD7" s="91"/>
      <c r="BE7" s="3" t="s">
        <v>71</v>
      </c>
      <c r="BF7" s="3" t="s">
        <v>71</v>
      </c>
      <c r="BG7" s="73" t="s">
        <v>189</v>
      </c>
      <c r="BH7" s="73" t="s">
        <v>190</v>
      </c>
    </row>
    <row r="8" spans="1:60">
      <c r="A8" s="4"/>
      <c r="B8" s="4"/>
      <c r="C8" s="3" t="s">
        <v>25</v>
      </c>
      <c r="D8" s="3" t="s">
        <v>26</v>
      </c>
      <c r="E8" s="3" t="s">
        <v>27</v>
      </c>
      <c r="F8" s="3" t="s">
        <v>28</v>
      </c>
      <c r="G8" s="3" t="s">
        <v>29</v>
      </c>
      <c r="H8" s="3" t="s">
        <v>30</v>
      </c>
      <c r="I8" s="3" t="s">
        <v>31</v>
      </c>
      <c r="J8" s="3" t="s">
        <v>32</v>
      </c>
      <c r="K8" s="3" t="s">
        <v>33</v>
      </c>
      <c r="L8" s="3" t="s">
        <v>34</v>
      </c>
      <c r="M8" s="3" t="s">
        <v>35</v>
      </c>
      <c r="N8" s="3" t="s">
        <v>36</v>
      </c>
      <c r="O8" s="3" t="s">
        <v>37</v>
      </c>
      <c r="P8" s="3" t="s">
        <v>38</v>
      </c>
      <c r="Q8" s="3" t="s">
        <v>39</v>
      </c>
      <c r="R8" s="3" t="s">
        <v>40</v>
      </c>
      <c r="S8" s="3" t="s">
        <v>41</v>
      </c>
      <c r="T8" s="3" t="s">
        <v>42</v>
      </c>
      <c r="U8" s="3" t="s">
        <v>43</v>
      </c>
      <c r="V8" s="3" t="s">
        <v>44</v>
      </c>
      <c r="W8" s="3" t="s">
        <v>45</v>
      </c>
      <c r="X8" s="3" t="s">
        <v>46</v>
      </c>
      <c r="Y8" s="3" t="s">
        <v>47</v>
      </c>
      <c r="Z8" s="3" t="s">
        <v>48</v>
      </c>
      <c r="AA8" s="3" t="s">
        <v>49</v>
      </c>
      <c r="AB8" s="3" t="s">
        <v>50</v>
      </c>
      <c r="AC8" s="3" t="s">
        <v>51</v>
      </c>
      <c r="AD8" s="3" t="s">
        <v>52</v>
      </c>
      <c r="AE8" s="3" t="s">
        <v>53</v>
      </c>
      <c r="AF8" s="3" t="s">
        <v>54</v>
      </c>
      <c r="AG8" s="3" t="s">
        <v>55</v>
      </c>
      <c r="AH8" s="3" t="s">
        <v>56</v>
      </c>
      <c r="AI8" s="3" t="s">
        <v>57</v>
      </c>
      <c r="AJ8" s="3" t="s">
        <v>58</v>
      </c>
      <c r="AK8" s="3" t="s">
        <v>59</v>
      </c>
      <c r="AL8" s="3" t="s">
        <v>60</v>
      </c>
      <c r="AM8" s="3" t="s">
        <v>61</v>
      </c>
      <c r="AN8" s="3" t="s">
        <v>62</v>
      </c>
      <c r="AO8" s="3" t="s">
        <v>110</v>
      </c>
      <c r="AP8" s="3" t="s">
        <v>111</v>
      </c>
      <c r="AQ8" s="3" t="s">
        <v>112</v>
      </c>
      <c r="AR8" s="3" t="s">
        <v>113</v>
      </c>
      <c r="AS8" s="3" t="s">
        <v>114</v>
      </c>
      <c r="AT8" s="3" t="s">
        <v>115</v>
      </c>
      <c r="AU8" s="3" t="s">
        <v>116</v>
      </c>
      <c r="AV8" s="3" t="s">
        <v>117</v>
      </c>
      <c r="AW8" s="3" t="s">
        <v>118</v>
      </c>
      <c r="AX8" s="3" t="s">
        <v>119</v>
      </c>
      <c r="AY8" s="3" t="s">
        <v>120</v>
      </c>
      <c r="AZ8" s="3" t="s">
        <v>121</v>
      </c>
      <c r="BA8" s="3" t="s">
        <v>122</v>
      </c>
      <c r="BB8" s="3" t="s">
        <v>123</v>
      </c>
      <c r="BD8" s="92"/>
      <c r="BE8" s="5" t="s">
        <v>124</v>
      </c>
      <c r="BF8" s="5" t="s">
        <v>125</v>
      </c>
      <c r="BG8" s="75"/>
      <c r="BH8" s="75"/>
    </row>
    <row r="9" spans="1:60">
      <c r="A9" s="6" t="s">
        <v>10</v>
      </c>
      <c r="B9" s="7">
        <v>0.26</v>
      </c>
      <c r="C9" s="8">
        <v>428.42</v>
      </c>
      <c r="D9" s="8">
        <v>428.42</v>
      </c>
      <c r="E9" s="8">
        <v>452.22</v>
      </c>
      <c r="F9" s="8">
        <v>439.92</v>
      </c>
      <c r="G9" s="8">
        <v>437.75</v>
      </c>
      <c r="H9" s="8">
        <v>440.73</v>
      </c>
      <c r="I9" s="8">
        <v>448.62</v>
      </c>
      <c r="J9" s="8">
        <v>448.62</v>
      </c>
      <c r="K9" s="8">
        <v>443.97</v>
      </c>
      <c r="L9" s="8">
        <v>445.95</v>
      </c>
      <c r="M9" s="8">
        <v>454.39</v>
      </c>
      <c r="N9" s="8">
        <v>502.33</v>
      </c>
      <c r="O9" s="8">
        <v>532.20000000000005</v>
      </c>
      <c r="P9" s="8">
        <v>511.41</v>
      </c>
      <c r="Q9" s="8">
        <v>522.37</v>
      </c>
      <c r="R9" s="8">
        <v>536.29</v>
      </c>
      <c r="S9" s="8">
        <v>535.17999999999995</v>
      </c>
      <c r="T9" s="8">
        <v>522.16999999999996</v>
      </c>
      <c r="U9" s="8">
        <v>504.17</v>
      </c>
      <c r="V9" s="8">
        <v>504.17</v>
      </c>
      <c r="W9" s="8">
        <v>504.17</v>
      </c>
      <c r="X9" s="8">
        <v>481.86</v>
      </c>
      <c r="Y9" s="8">
        <v>467.07</v>
      </c>
      <c r="Z9" s="8">
        <v>455.4</v>
      </c>
      <c r="AA9" s="8">
        <v>439.26</v>
      </c>
      <c r="AB9" s="8">
        <v>423.01</v>
      </c>
      <c r="AC9" s="8">
        <v>416.44</v>
      </c>
      <c r="AD9" s="8">
        <v>407.17</v>
      </c>
      <c r="AE9" s="8">
        <v>407.17</v>
      </c>
      <c r="AF9" s="8">
        <v>404.82</v>
      </c>
      <c r="AG9" s="8">
        <v>404.82</v>
      </c>
      <c r="AH9" s="8">
        <v>404.82</v>
      </c>
      <c r="AI9" s="8">
        <v>404.81</v>
      </c>
      <c r="AJ9" s="8">
        <v>404.81</v>
      </c>
      <c r="AK9" s="8">
        <v>404.81</v>
      </c>
      <c r="AL9" s="8">
        <v>424.24</v>
      </c>
      <c r="AM9" s="8">
        <v>433.96</v>
      </c>
      <c r="AN9" s="8">
        <v>433.96</v>
      </c>
      <c r="AO9" s="8">
        <v>437.21</v>
      </c>
      <c r="AP9" s="8">
        <v>443.89</v>
      </c>
      <c r="AQ9" s="8">
        <v>452.56</v>
      </c>
      <c r="AR9" s="8">
        <v>456.46</v>
      </c>
      <c r="AS9" s="8">
        <v>475.4</v>
      </c>
      <c r="AT9" s="8">
        <v>482.32</v>
      </c>
      <c r="AU9" s="8">
        <v>489</v>
      </c>
      <c r="AV9" s="8">
        <v>503.88</v>
      </c>
      <c r="AW9" s="8">
        <v>463.56</v>
      </c>
      <c r="AX9" s="8">
        <v>450.52</v>
      </c>
      <c r="AY9" s="8">
        <v>443.61</v>
      </c>
      <c r="AZ9" s="8">
        <v>432.67</v>
      </c>
      <c r="BA9" s="8">
        <v>432.67</v>
      </c>
      <c r="BB9" s="8">
        <v>431.28</v>
      </c>
      <c r="BD9" s="93"/>
      <c r="BE9" s="20">
        <f>+(BB9/BA9)-1</f>
        <v>-3.2126100723416373E-3</v>
      </c>
      <c r="BF9" s="20">
        <f>+(BB9/'2009'!BB9)-1</f>
        <v>-3.510302704879531E-2</v>
      </c>
      <c r="BG9" s="8">
        <f>AVERAGE(C9:BB9)</f>
        <v>454.94096153846147</v>
      </c>
      <c r="BH9" s="20">
        <f>+(BG9/'2009'!BG9)-1</f>
        <v>-2.5358480924682847E-2</v>
      </c>
    </row>
    <row r="10" spans="1:60">
      <c r="A10" s="6" t="s">
        <v>11</v>
      </c>
      <c r="B10" s="7">
        <v>5.79</v>
      </c>
      <c r="C10" s="8">
        <v>423.52</v>
      </c>
      <c r="D10" s="8">
        <v>426.14</v>
      </c>
      <c r="E10" s="8">
        <v>425.71</v>
      </c>
      <c r="F10" s="8">
        <v>424.53</v>
      </c>
      <c r="G10" s="8">
        <v>428.45</v>
      </c>
      <c r="H10" s="8">
        <v>424.92</v>
      </c>
      <c r="I10" s="8">
        <v>365.79</v>
      </c>
      <c r="J10" s="8">
        <v>429.63</v>
      </c>
      <c r="K10" s="8">
        <v>432.66</v>
      </c>
      <c r="L10" s="8">
        <v>460.85</v>
      </c>
      <c r="M10" s="8">
        <v>465.18</v>
      </c>
      <c r="N10" s="8">
        <v>474.73</v>
      </c>
      <c r="O10" s="8">
        <v>461.71</v>
      </c>
      <c r="P10" s="8">
        <v>463.73</v>
      </c>
      <c r="Q10" s="8">
        <v>470.21</v>
      </c>
      <c r="R10" s="8">
        <v>471.92</v>
      </c>
      <c r="S10" s="8">
        <v>468.96</v>
      </c>
      <c r="T10" s="8">
        <v>462.52</v>
      </c>
      <c r="U10" s="8">
        <v>467.06</v>
      </c>
      <c r="V10" s="8">
        <v>458.88</v>
      </c>
      <c r="W10" s="8">
        <v>448.29</v>
      </c>
      <c r="X10" s="8">
        <v>447.72</v>
      </c>
      <c r="Y10" s="8">
        <v>440.62</v>
      </c>
      <c r="Z10" s="8">
        <v>429.43</v>
      </c>
      <c r="AA10" s="8">
        <v>431.32</v>
      </c>
      <c r="AB10" s="8">
        <v>425.32</v>
      </c>
      <c r="AC10" s="8">
        <v>410.62</v>
      </c>
      <c r="AD10" s="8">
        <v>410.86</v>
      </c>
      <c r="AE10" s="8">
        <v>406.35</v>
      </c>
      <c r="AF10" s="8">
        <v>407.38</v>
      </c>
      <c r="AG10" s="8">
        <v>404</v>
      </c>
      <c r="AH10" s="8">
        <v>401.37</v>
      </c>
      <c r="AI10" s="8">
        <v>403.81</v>
      </c>
      <c r="AJ10" s="8">
        <v>403.11</v>
      </c>
      <c r="AK10" s="8">
        <v>411.15</v>
      </c>
      <c r="AL10" s="8">
        <v>410.11</v>
      </c>
      <c r="AM10" s="8">
        <v>412.75</v>
      </c>
      <c r="AN10" s="8">
        <v>412.78</v>
      </c>
      <c r="AO10" s="8">
        <v>410.22</v>
      </c>
      <c r="AP10" s="8">
        <v>406.09</v>
      </c>
      <c r="AQ10" s="8">
        <v>409.24</v>
      </c>
      <c r="AR10" s="8">
        <v>409.84</v>
      </c>
      <c r="AS10" s="8">
        <v>409.24</v>
      </c>
      <c r="AT10" s="8">
        <v>402.15</v>
      </c>
      <c r="AU10" s="8">
        <v>414.71</v>
      </c>
      <c r="AV10" s="8">
        <v>432.71</v>
      </c>
      <c r="AW10" s="8">
        <v>422.49</v>
      </c>
      <c r="AX10" s="8">
        <v>416.81</v>
      </c>
      <c r="AY10" s="8">
        <v>418.31</v>
      </c>
      <c r="AZ10" s="8">
        <v>425.44</v>
      </c>
      <c r="BA10" s="8">
        <v>429.35</v>
      </c>
      <c r="BB10" s="8">
        <v>435.81</v>
      </c>
      <c r="BD10" s="93"/>
      <c r="BE10" s="20">
        <f t="shared" ref="BE10:BE23" si="1">+(BB10/BA10)-1</f>
        <v>1.5045999767089757E-2</v>
      </c>
      <c r="BF10" s="20">
        <f>+(BB10/'2009'!BB10)-1</f>
        <v>3.4981476204046791E-2</v>
      </c>
      <c r="BG10" s="8">
        <f t="shared" ref="BG10:BG23" si="2">AVERAGE(C10:BB10)</f>
        <v>428.20192307692326</v>
      </c>
      <c r="BH10" s="20">
        <f>+(BG10/'2009'!BG10)-1</f>
        <v>9.7452900437196011E-3</v>
      </c>
    </row>
    <row r="11" spans="1:60">
      <c r="A11" s="6" t="s">
        <v>12</v>
      </c>
      <c r="B11" s="7">
        <v>9.3800000000000008</v>
      </c>
      <c r="C11" s="8">
        <v>406.98</v>
      </c>
      <c r="D11" s="8">
        <v>423.29</v>
      </c>
      <c r="E11" s="8">
        <v>409.78</v>
      </c>
      <c r="F11" s="8">
        <v>413.09</v>
      </c>
      <c r="G11" s="8">
        <v>419.2</v>
      </c>
      <c r="H11" s="8">
        <v>424.74</v>
      </c>
      <c r="I11" s="8">
        <v>418.81</v>
      </c>
      <c r="J11" s="8">
        <v>425.82</v>
      </c>
      <c r="K11" s="8">
        <v>435.32</v>
      </c>
      <c r="L11" s="8">
        <v>430.21</v>
      </c>
      <c r="M11" s="8">
        <v>442.78</v>
      </c>
      <c r="N11" s="8">
        <v>454.63</v>
      </c>
      <c r="O11" s="8">
        <v>475.39</v>
      </c>
      <c r="P11" s="8">
        <v>490.97</v>
      </c>
      <c r="Q11" s="8">
        <v>491.36</v>
      </c>
      <c r="R11" s="8">
        <v>476.9</v>
      </c>
      <c r="S11" s="8">
        <v>480.37</v>
      </c>
      <c r="T11" s="8">
        <v>474.83</v>
      </c>
      <c r="U11" s="8">
        <v>484.54</v>
      </c>
      <c r="V11" s="8">
        <v>481.76</v>
      </c>
      <c r="W11" s="8">
        <v>463.27</v>
      </c>
      <c r="X11" s="8">
        <v>454.68</v>
      </c>
      <c r="Y11" s="8">
        <v>456.31</v>
      </c>
      <c r="Z11" s="8">
        <v>454.22</v>
      </c>
      <c r="AA11" s="8">
        <v>412.88</v>
      </c>
      <c r="AB11" s="8">
        <v>394.52</v>
      </c>
      <c r="AC11" s="8">
        <v>386.3</v>
      </c>
      <c r="AD11" s="8">
        <v>393.01</v>
      </c>
      <c r="AE11" s="8">
        <v>384.61</v>
      </c>
      <c r="AF11" s="8">
        <v>395.73</v>
      </c>
      <c r="AG11" s="8">
        <v>404.55</v>
      </c>
      <c r="AH11" s="8">
        <v>407.11</v>
      </c>
      <c r="AI11" s="8">
        <v>403.55</v>
      </c>
      <c r="AJ11" s="8">
        <v>397.26</v>
      </c>
      <c r="AK11" s="8">
        <v>387.63</v>
      </c>
      <c r="AL11" s="8">
        <v>396.66</v>
      </c>
      <c r="AM11" s="8">
        <v>381.29</v>
      </c>
      <c r="AN11" s="8">
        <v>382.84</v>
      </c>
      <c r="AO11" s="8">
        <v>389.77</v>
      </c>
      <c r="AP11" s="8">
        <v>393.13</v>
      </c>
      <c r="AQ11" s="8">
        <v>388.15</v>
      </c>
      <c r="AR11" s="8">
        <v>397.41</v>
      </c>
      <c r="AS11" s="8">
        <v>393.86</v>
      </c>
      <c r="AT11" s="8">
        <v>397.27</v>
      </c>
      <c r="AU11" s="8">
        <v>419.16</v>
      </c>
      <c r="AV11" s="8">
        <v>417.73</v>
      </c>
      <c r="AW11" s="8">
        <v>423.97</v>
      </c>
      <c r="AX11" s="8">
        <v>446.22</v>
      </c>
      <c r="AY11" s="8">
        <v>443.66</v>
      </c>
      <c r="AZ11" s="8">
        <v>432.02</v>
      </c>
      <c r="BA11" s="8">
        <v>440.97</v>
      </c>
      <c r="BB11" s="8">
        <v>442.57</v>
      </c>
      <c r="BD11" s="93"/>
      <c r="BE11" s="20">
        <f t="shared" si="1"/>
        <v>3.6283647413655196E-3</v>
      </c>
      <c r="BF11" s="20">
        <f>+(BB11/'2009'!BB11)-1</f>
        <v>0.1547513437353234</v>
      </c>
      <c r="BG11" s="8">
        <f t="shared" si="2"/>
        <v>425.82846153846162</v>
      </c>
      <c r="BH11" s="20">
        <f>+(BG11/'2009'!BG11)-1</f>
        <v>0.1838278494435146</v>
      </c>
    </row>
    <row r="12" spans="1:60">
      <c r="A12" s="6" t="s">
        <v>13</v>
      </c>
      <c r="B12" s="7">
        <v>7.56</v>
      </c>
      <c r="C12" s="8">
        <v>537.80999999999995</v>
      </c>
      <c r="D12" s="8">
        <v>509.67</v>
      </c>
      <c r="E12" s="8">
        <v>480.97</v>
      </c>
      <c r="F12" s="8">
        <v>461.12</v>
      </c>
      <c r="G12" s="8">
        <v>456.84</v>
      </c>
      <c r="H12" s="8">
        <v>455.54</v>
      </c>
      <c r="I12" s="8">
        <v>455.57</v>
      </c>
      <c r="J12" s="8">
        <v>457.05</v>
      </c>
      <c r="K12" s="8">
        <v>442.12</v>
      </c>
      <c r="L12" s="8">
        <v>438.67</v>
      </c>
      <c r="M12" s="8">
        <v>449.03</v>
      </c>
      <c r="N12" s="8">
        <v>456.44</v>
      </c>
      <c r="O12" s="8">
        <v>462.22</v>
      </c>
      <c r="P12" s="8">
        <v>449.32</v>
      </c>
      <c r="Q12" s="8">
        <v>446.27</v>
      </c>
      <c r="R12" s="8">
        <v>442.91</v>
      </c>
      <c r="S12" s="8">
        <v>436.4</v>
      </c>
      <c r="T12" s="8">
        <v>431.76</v>
      </c>
      <c r="U12" s="8">
        <v>429.19</v>
      </c>
      <c r="V12" s="8">
        <v>429.19</v>
      </c>
      <c r="W12" s="8">
        <v>429.19</v>
      </c>
      <c r="X12" s="8">
        <v>426.64</v>
      </c>
      <c r="Y12" s="8">
        <v>424.31</v>
      </c>
      <c r="Z12" s="8">
        <v>429.44</v>
      </c>
      <c r="AA12" s="8">
        <v>428.43</v>
      </c>
      <c r="AB12" s="8">
        <v>432.88</v>
      </c>
      <c r="AC12" s="8">
        <v>441.91</v>
      </c>
      <c r="AD12" s="8">
        <v>446.41</v>
      </c>
      <c r="AE12" s="8">
        <v>445.5</v>
      </c>
      <c r="AF12" s="8">
        <v>444.65</v>
      </c>
      <c r="AG12" s="8">
        <v>444.79</v>
      </c>
      <c r="AH12" s="8">
        <v>452.78</v>
      </c>
      <c r="AI12" s="8">
        <v>464.42</v>
      </c>
      <c r="AJ12" s="8">
        <v>481.62</v>
      </c>
      <c r="AK12" s="8">
        <v>503.4</v>
      </c>
      <c r="AL12" s="8">
        <v>498.24</v>
      </c>
      <c r="AM12" s="8">
        <v>497.46</v>
      </c>
      <c r="AN12" s="8">
        <v>496.86</v>
      </c>
      <c r="AO12" s="8">
        <v>495.12</v>
      </c>
      <c r="AP12" s="8">
        <v>495.01</v>
      </c>
      <c r="AQ12" s="8">
        <v>495.16</v>
      </c>
      <c r="AR12" s="8">
        <v>494.3</v>
      </c>
      <c r="AS12" s="8">
        <v>494.84</v>
      </c>
      <c r="AT12" s="8">
        <v>493.06</v>
      </c>
      <c r="AU12" s="8">
        <v>492.64</v>
      </c>
      <c r="AV12" s="8">
        <v>492.86</v>
      </c>
      <c r="AW12" s="8">
        <v>490.64</v>
      </c>
      <c r="AX12" s="8">
        <v>488.5</v>
      </c>
      <c r="AY12" s="8">
        <v>490.99</v>
      </c>
      <c r="AZ12" s="8">
        <v>492.43</v>
      </c>
      <c r="BA12" s="8">
        <v>492.57</v>
      </c>
      <c r="BB12" s="8">
        <v>494.24</v>
      </c>
      <c r="BD12" s="93"/>
      <c r="BE12" s="20">
        <f t="shared" si="1"/>
        <v>3.3903810625901531E-3</v>
      </c>
      <c r="BF12" s="20">
        <f>+(BB12/'2009'!BB12)-1</f>
        <v>-0.17004198152812766</v>
      </c>
      <c r="BG12" s="8">
        <f t="shared" si="2"/>
        <v>465.75730769230773</v>
      </c>
      <c r="BH12" s="20">
        <f>+(BG12/'2009'!BG12)-1</f>
        <v>-0.10087361352123014</v>
      </c>
    </row>
    <row r="13" spans="1:60">
      <c r="A13" s="6" t="s">
        <v>14</v>
      </c>
      <c r="B13" s="7">
        <v>16.2</v>
      </c>
      <c r="C13" s="8">
        <v>615</v>
      </c>
      <c r="D13" s="8">
        <v>619</v>
      </c>
      <c r="E13" s="8">
        <v>615</v>
      </c>
      <c r="F13" s="8">
        <v>600</v>
      </c>
      <c r="G13" s="8">
        <v>589</v>
      </c>
      <c r="H13" s="8">
        <v>585</v>
      </c>
      <c r="I13" s="8">
        <v>582</v>
      </c>
      <c r="J13" s="8">
        <v>582</v>
      </c>
      <c r="K13" s="8">
        <v>582</v>
      </c>
      <c r="L13" s="8">
        <v>588</v>
      </c>
      <c r="M13" s="8">
        <v>594</v>
      </c>
      <c r="N13" s="8">
        <v>603</v>
      </c>
      <c r="O13" s="8">
        <v>604</v>
      </c>
      <c r="P13" s="8">
        <v>601</v>
      </c>
      <c r="Q13" s="8">
        <v>598</v>
      </c>
      <c r="R13" s="8">
        <v>596</v>
      </c>
      <c r="S13" s="8">
        <v>593</v>
      </c>
      <c r="T13" s="8">
        <v>585</v>
      </c>
      <c r="U13" s="8">
        <v>573</v>
      </c>
      <c r="V13" s="8">
        <v>563</v>
      </c>
      <c r="W13" s="8">
        <v>557</v>
      </c>
      <c r="X13" s="8">
        <v>553</v>
      </c>
      <c r="Y13" s="8">
        <v>552</v>
      </c>
      <c r="Z13" s="8">
        <v>550</v>
      </c>
      <c r="AA13" s="8">
        <v>548</v>
      </c>
      <c r="AB13" s="8">
        <v>547</v>
      </c>
      <c r="AC13" s="8">
        <v>547</v>
      </c>
      <c r="AD13" s="8">
        <v>547</v>
      </c>
      <c r="AE13" s="8">
        <v>549</v>
      </c>
      <c r="AF13" s="8">
        <v>549</v>
      </c>
      <c r="AG13" s="8">
        <v>549</v>
      </c>
      <c r="AH13" s="8">
        <v>557</v>
      </c>
      <c r="AI13" s="8">
        <v>559</v>
      </c>
      <c r="AJ13" s="8">
        <v>559</v>
      </c>
      <c r="AK13" s="8">
        <v>567</v>
      </c>
      <c r="AL13" s="8">
        <v>567</v>
      </c>
      <c r="AM13" s="8">
        <v>572</v>
      </c>
      <c r="AN13" s="8">
        <v>572</v>
      </c>
      <c r="AO13" s="8">
        <v>573</v>
      </c>
      <c r="AP13" s="8">
        <v>574</v>
      </c>
      <c r="AQ13" s="8">
        <v>577</v>
      </c>
      <c r="AR13" s="8">
        <v>582</v>
      </c>
      <c r="AS13" s="8">
        <v>591</v>
      </c>
      <c r="AT13" s="8">
        <v>599</v>
      </c>
      <c r="AU13" s="8">
        <v>603</v>
      </c>
      <c r="AV13" s="8">
        <v>605</v>
      </c>
      <c r="AW13" s="8">
        <v>606</v>
      </c>
      <c r="AX13" s="8">
        <v>607</v>
      </c>
      <c r="AY13" s="8">
        <v>607</v>
      </c>
      <c r="AZ13" s="8">
        <v>613</v>
      </c>
      <c r="BA13" s="8">
        <v>613</v>
      </c>
      <c r="BB13" s="8">
        <v>612</v>
      </c>
      <c r="BD13" s="93"/>
      <c r="BE13" s="20">
        <f t="shared" si="1"/>
        <v>-1.6313213703099683E-3</v>
      </c>
      <c r="BF13" s="20">
        <f>+(BB13/'2009'!BB13)-1</f>
        <v>0</v>
      </c>
      <c r="BG13" s="8">
        <f t="shared" si="2"/>
        <v>581.34615384615381</v>
      </c>
      <c r="BH13" s="20">
        <f>+(BG13/'2009'!BG13)-1</f>
        <v>-1.5118882025356717E-3</v>
      </c>
    </row>
    <row r="14" spans="1:60">
      <c r="A14" s="6" t="s">
        <v>15</v>
      </c>
      <c r="B14" s="7">
        <v>2.14</v>
      </c>
      <c r="C14" s="8">
        <v>460.34</v>
      </c>
      <c r="D14" s="8">
        <v>461.46</v>
      </c>
      <c r="E14" s="8">
        <v>461.27</v>
      </c>
      <c r="F14" s="8">
        <v>454.93</v>
      </c>
      <c r="G14" s="8">
        <v>444.85</v>
      </c>
      <c r="H14" s="8">
        <v>454.57</v>
      </c>
      <c r="I14" s="8">
        <v>452.42</v>
      </c>
      <c r="J14" s="8">
        <v>470.45</v>
      </c>
      <c r="K14" s="8">
        <v>468.45</v>
      </c>
      <c r="L14" s="8">
        <v>487.25</v>
      </c>
      <c r="M14" s="8">
        <v>497.94</v>
      </c>
      <c r="N14" s="8">
        <v>503.33</v>
      </c>
      <c r="O14" s="8">
        <v>506.75</v>
      </c>
      <c r="P14" s="8">
        <v>525.12</v>
      </c>
      <c r="Q14" s="8">
        <v>515.29</v>
      </c>
      <c r="R14" s="8">
        <v>494.56</v>
      </c>
      <c r="S14" s="8">
        <v>511.81</v>
      </c>
      <c r="T14" s="8">
        <v>515.94000000000005</v>
      </c>
      <c r="U14" s="8">
        <v>508.83</v>
      </c>
      <c r="V14" s="8">
        <v>503.89</v>
      </c>
      <c r="W14" s="8">
        <v>485.76</v>
      </c>
      <c r="X14" s="8">
        <v>480.48</v>
      </c>
      <c r="Y14" s="8">
        <v>469.32</v>
      </c>
      <c r="Z14" s="8">
        <v>455.08</v>
      </c>
      <c r="AA14" s="8">
        <v>446.7</v>
      </c>
      <c r="AB14" s="8">
        <v>436.26</v>
      </c>
      <c r="AC14" s="8">
        <v>438.45</v>
      </c>
      <c r="AD14" s="8">
        <v>437.82</v>
      </c>
      <c r="AE14" s="8">
        <v>438.78</v>
      </c>
      <c r="AF14" s="8">
        <v>438.05</v>
      </c>
      <c r="AG14" s="8">
        <v>441.13</v>
      </c>
      <c r="AH14" s="8">
        <v>446.76</v>
      </c>
      <c r="AI14" s="8">
        <v>437.42</v>
      </c>
      <c r="AJ14" s="8">
        <v>445.61</v>
      </c>
      <c r="AK14" s="8">
        <v>442.93</v>
      </c>
      <c r="AL14" s="8">
        <v>443.74</v>
      </c>
      <c r="AM14" s="8">
        <v>454.08</v>
      </c>
      <c r="AN14" s="8">
        <v>444.04</v>
      </c>
      <c r="AO14" s="8">
        <v>435.26</v>
      </c>
      <c r="AP14" s="8">
        <v>447.29</v>
      </c>
      <c r="AQ14" s="8">
        <v>455.09</v>
      </c>
      <c r="AR14" s="8">
        <v>454.66</v>
      </c>
      <c r="AS14" s="8">
        <v>456.15</v>
      </c>
      <c r="AT14" s="8">
        <v>456.02</v>
      </c>
      <c r="AU14" s="8">
        <v>453.85</v>
      </c>
      <c r="AV14" s="8">
        <v>449.49</v>
      </c>
      <c r="AW14" s="8">
        <v>458.1</v>
      </c>
      <c r="AX14" s="8">
        <v>446.75</v>
      </c>
      <c r="AY14" s="8">
        <v>451.12</v>
      </c>
      <c r="AZ14" s="8">
        <v>445.1</v>
      </c>
      <c r="BA14" s="8">
        <v>441.89</v>
      </c>
      <c r="BB14" s="8">
        <v>448.66</v>
      </c>
      <c r="BD14" s="93"/>
      <c r="BE14" s="20">
        <f t="shared" si="1"/>
        <v>1.5320554889225901E-2</v>
      </c>
      <c r="BF14" s="20">
        <f>+(BB14/'2009'!BB14)-1</f>
        <v>-7.3234949222293899E-3</v>
      </c>
      <c r="BG14" s="8">
        <f t="shared" si="2"/>
        <v>463.10173076923081</v>
      </c>
      <c r="BH14" s="20">
        <f>+(BG14/'2009'!BG14)-1</f>
        <v>1.2060152407345592E-2</v>
      </c>
    </row>
    <row r="15" spans="1:60">
      <c r="A15" s="6" t="s">
        <v>16</v>
      </c>
      <c r="B15" s="7">
        <v>0.86</v>
      </c>
      <c r="C15" s="8">
        <v>491</v>
      </c>
      <c r="D15" s="8">
        <v>510</v>
      </c>
      <c r="E15" s="8">
        <v>503</v>
      </c>
      <c r="F15" s="8">
        <v>502</v>
      </c>
      <c r="G15" s="8">
        <v>499</v>
      </c>
      <c r="H15" s="8">
        <v>507</v>
      </c>
      <c r="I15" s="8">
        <v>498</v>
      </c>
      <c r="J15" s="8">
        <v>496</v>
      </c>
      <c r="K15" s="8">
        <v>502</v>
      </c>
      <c r="L15" s="8">
        <v>504</v>
      </c>
      <c r="M15" s="8">
        <v>503</v>
      </c>
      <c r="N15" s="8">
        <v>528</v>
      </c>
      <c r="O15" s="8">
        <v>520</v>
      </c>
      <c r="P15" s="8">
        <v>515</v>
      </c>
      <c r="Q15" s="8">
        <v>503</v>
      </c>
      <c r="R15" s="8">
        <v>523</v>
      </c>
      <c r="S15" s="8">
        <v>502</v>
      </c>
      <c r="T15" s="8">
        <v>496</v>
      </c>
      <c r="U15" s="8">
        <v>495</v>
      </c>
      <c r="V15" s="8">
        <v>495</v>
      </c>
      <c r="W15" s="8">
        <v>489</v>
      </c>
      <c r="X15" s="8">
        <v>501</v>
      </c>
      <c r="Y15" s="8">
        <v>501</v>
      </c>
      <c r="Z15" s="8">
        <v>479</v>
      </c>
      <c r="AA15" s="8">
        <v>509</v>
      </c>
      <c r="AB15" s="8">
        <v>488</v>
      </c>
      <c r="AC15" s="8">
        <v>482</v>
      </c>
      <c r="AD15" s="8">
        <v>469</v>
      </c>
      <c r="AE15" s="8">
        <v>486</v>
      </c>
      <c r="AF15" s="8">
        <v>485</v>
      </c>
      <c r="AG15" s="8">
        <v>478</v>
      </c>
      <c r="AH15" s="8">
        <v>495</v>
      </c>
      <c r="AI15" s="8">
        <v>495</v>
      </c>
      <c r="AJ15" s="8">
        <v>498</v>
      </c>
      <c r="AK15" s="8">
        <v>487</v>
      </c>
      <c r="AL15" s="8">
        <v>481</v>
      </c>
      <c r="AM15" s="8">
        <v>427</v>
      </c>
      <c r="AN15" s="8">
        <v>512</v>
      </c>
      <c r="AO15" s="8">
        <v>506</v>
      </c>
      <c r="AP15" s="8">
        <v>501</v>
      </c>
      <c r="AQ15" s="8">
        <v>508</v>
      </c>
      <c r="AR15" s="8">
        <v>509</v>
      </c>
      <c r="AS15" s="8">
        <v>502</v>
      </c>
      <c r="AT15" s="8">
        <v>512</v>
      </c>
      <c r="AU15" s="8">
        <v>513</v>
      </c>
      <c r="AV15" s="8">
        <v>522</v>
      </c>
      <c r="AW15" s="77">
        <v>466</v>
      </c>
      <c r="AX15" s="8">
        <v>488</v>
      </c>
      <c r="AY15" s="8">
        <v>504</v>
      </c>
      <c r="AZ15" s="8">
        <v>514</v>
      </c>
      <c r="BA15" s="8">
        <v>494</v>
      </c>
      <c r="BB15" s="8">
        <v>510</v>
      </c>
      <c r="BD15" s="93"/>
      <c r="BE15" s="20">
        <f t="shared" si="1"/>
        <v>3.238866396761142E-2</v>
      </c>
      <c r="BF15" s="20">
        <f>+(BB15/'2009'!BB15)-1</f>
        <v>-3.9548022598870025E-2</v>
      </c>
      <c r="BG15" s="8">
        <f t="shared" si="2"/>
        <v>498.13461538461536</v>
      </c>
      <c r="BH15" s="20">
        <f>+(BG15/'2009'!BG15)-1</f>
        <v>-6.766689914427082E-3</v>
      </c>
    </row>
    <row r="16" spans="1:60">
      <c r="A16" s="6" t="s">
        <v>17</v>
      </c>
      <c r="B16" s="7">
        <v>0.14000000000000001</v>
      </c>
      <c r="C16" s="8">
        <v>433.3048</v>
      </c>
      <c r="D16" s="8">
        <v>437.70240000000001</v>
      </c>
      <c r="E16" s="8">
        <v>438.81310000000002</v>
      </c>
      <c r="F16" s="8">
        <v>376.08</v>
      </c>
      <c r="G16" s="8">
        <v>380.72710000000001</v>
      </c>
      <c r="H16" s="8">
        <v>378.4479</v>
      </c>
      <c r="I16" s="8">
        <v>383.36590000000001</v>
      </c>
      <c r="J16" s="8">
        <v>385.73940000000005</v>
      </c>
      <c r="K16" s="8">
        <v>392.57170000000002</v>
      </c>
      <c r="L16" s="8">
        <v>428.61310000000003</v>
      </c>
      <c r="M16" s="8">
        <v>428.96780000000001</v>
      </c>
      <c r="N16" s="8">
        <v>369.98810000000003</v>
      </c>
      <c r="O16" s="8">
        <v>372.63230000000004</v>
      </c>
      <c r="P16" s="8">
        <v>373.91320000000002</v>
      </c>
      <c r="Q16" s="8">
        <v>374.29500000000002</v>
      </c>
      <c r="R16" s="8">
        <v>373.04450000000003</v>
      </c>
      <c r="S16" s="8">
        <v>370.351</v>
      </c>
      <c r="T16" s="8">
        <v>359.13220000000001</v>
      </c>
      <c r="U16" s="8">
        <v>349.30930000000001</v>
      </c>
      <c r="V16" s="8">
        <v>324.14550000000003</v>
      </c>
      <c r="W16" s="8">
        <v>322.25470000000001</v>
      </c>
      <c r="X16" s="8">
        <v>321.50650000000002</v>
      </c>
      <c r="Y16" s="8">
        <v>320.67630000000003</v>
      </c>
      <c r="Z16" s="8">
        <v>324.58609999999999</v>
      </c>
      <c r="AA16" s="8">
        <v>323.93920000000003</v>
      </c>
      <c r="AB16" s="8">
        <v>312.66860000000003</v>
      </c>
      <c r="AC16" s="8">
        <v>316.21730000000002</v>
      </c>
      <c r="AD16" s="8">
        <v>318.33969999999999</v>
      </c>
      <c r="AE16" s="8">
        <v>316.55900000000003</v>
      </c>
      <c r="AF16" s="8">
        <v>317.13920000000002</v>
      </c>
      <c r="AG16" s="8">
        <v>319.2176</v>
      </c>
      <c r="AH16" s="8">
        <v>318.53730000000002</v>
      </c>
      <c r="AI16" s="8">
        <v>320.86009999999999</v>
      </c>
      <c r="AJ16" s="8">
        <v>319.06120000000004</v>
      </c>
      <c r="AK16" s="8">
        <v>320.38200000000001</v>
      </c>
      <c r="AL16" s="8">
        <v>347.25630000000001</v>
      </c>
      <c r="AM16" s="8">
        <v>346.79610000000002</v>
      </c>
      <c r="AN16" s="8">
        <v>329.99170000000004</v>
      </c>
      <c r="AO16" s="8">
        <v>329.88339999999999</v>
      </c>
      <c r="AP16" s="8">
        <v>330.02030000000002</v>
      </c>
      <c r="AQ16" s="8">
        <v>331.82040000000001</v>
      </c>
      <c r="AR16" s="8">
        <v>331.31810000000002</v>
      </c>
      <c r="AS16" s="8">
        <v>331.54759999999999</v>
      </c>
      <c r="AT16" s="8">
        <v>333.35410000000002</v>
      </c>
      <c r="AU16" s="8">
        <v>334.98500000000001</v>
      </c>
      <c r="AV16" s="8">
        <v>350.0736</v>
      </c>
      <c r="AW16" s="8">
        <v>301.1979</v>
      </c>
      <c r="AX16" s="8">
        <v>297.67470000000003</v>
      </c>
      <c r="AY16" s="8">
        <v>407.40940000000001</v>
      </c>
      <c r="AZ16" s="8">
        <v>413.61260000000004</v>
      </c>
      <c r="BA16" s="8">
        <v>414.7715</v>
      </c>
      <c r="BB16" s="8">
        <v>415.78880000000004</v>
      </c>
      <c r="BD16" s="93"/>
      <c r="BE16" s="20">
        <f t="shared" si="1"/>
        <v>2.4526757503831043E-3</v>
      </c>
      <c r="BF16" s="20">
        <f>+(BB16/'2009'!BB16)-1</f>
        <v>-2.5370125547335753E-2</v>
      </c>
      <c r="BG16" s="8">
        <f t="shared" si="2"/>
        <v>355.20366538461536</v>
      </c>
      <c r="BH16" s="20">
        <f>+(BG16/'2009'!BG16)-1</f>
        <v>7.1753348055174193E-2</v>
      </c>
    </row>
    <row r="17" spans="1:60">
      <c r="A17" s="6" t="s">
        <v>4</v>
      </c>
      <c r="B17" s="7">
        <v>13.15</v>
      </c>
      <c r="C17" s="8">
        <v>167.13740000000001</v>
      </c>
      <c r="D17" s="8">
        <v>169.61</v>
      </c>
      <c r="E17" s="8">
        <v>169.67700000000002</v>
      </c>
      <c r="F17" s="8">
        <v>169.81280000000001</v>
      </c>
      <c r="G17" s="8">
        <v>170.16370000000001</v>
      </c>
      <c r="H17" s="8">
        <v>169.64060000000001</v>
      </c>
      <c r="I17" s="8">
        <v>169.7199</v>
      </c>
      <c r="J17" s="8">
        <v>169.76690000000002</v>
      </c>
      <c r="K17" s="8">
        <v>170.7133</v>
      </c>
      <c r="L17" s="8">
        <v>171.00400000000002</v>
      </c>
      <c r="M17" s="8">
        <v>183.62040000000002</v>
      </c>
      <c r="N17" s="8">
        <v>171.80080000000001</v>
      </c>
      <c r="O17" s="8">
        <v>183.3562</v>
      </c>
      <c r="P17" s="8">
        <v>182.24360000000001</v>
      </c>
      <c r="Q17" s="8">
        <v>181.1157</v>
      </c>
      <c r="R17" s="8">
        <v>181.1738</v>
      </c>
      <c r="S17" s="8">
        <v>181.637</v>
      </c>
      <c r="T17" s="8">
        <v>180.24640000000002</v>
      </c>
      <c r="U17" s="8">
        <v>179.42830000000001</v>
      </c>
      <c r="V17" s="8">
        <v>202.64490000000001</v>
      </c>
      <c r="W17" s="8">
        <v>191.7303</v>
      </c>
      <c r="X17" s="8">
        <v>202.78650000000002</v>
      </c>
      <c r="Y17" s="8">
        <v>201.41840000000002</v>
      </c>
      <c r="Z17" s="8">
        <v>200.78220000000002</v>
      </c>
      <c r="AA17" s="8">
        <v>200.0942</v>
      </c>
      <c r="AB17" s="8">
        <v>207.80350000000001</v>
      </c>
      <c r="AC17" s="8">
        <v>211.95140000000001</v>
      </c>
      <c r="AD17" s="8">
        <v>211.46120000000002</v>
      </c>
      <c r="AE17" s="8">
        <v>210.89</v>
      </c>
      <c r="AF17" s="8">
        <v>211.47749999999999</v>
      </c>
      <c r="AG17" s="8">
        <v>211.8459</v>
      </c>
      <c r="AH17" s="8">
        <v>212.46890000000002</v>
      </c>
      <c r="AI17" s="8">
        <v>212.7056</v>
      </c>
      <c r="AJ17" s="8">
        <v>214.6798</v>
      </c>
      <c r="AK17" s="8">
        <v>211.2088</v>
      </c>
      <c r="AL17" s="8">
        <v>210.17020000000002</v>
      </c>
      <c r="AM17" s="8">
        <v>211.55420000000001</v>
      </c>
      <c r="AN17" s="8">
        <v>204.3734</v>
      </c>
      <c r="AO17" s="8">
        <v>206.49590000000001</v>
      </c>
      <c r="AP17" s="8">
        <v>175.6746</v>
      </c>
      <c r="AQ17" s="8">
        <v>180.17360000000002</v>
      </c>
      <c r="AR17" s="8">
        <v>182.2105</v>
      </c>
      <c r="AS17" s="8">
        <v>183.17070000000001</v>
      </c>
      <c r="AT17" s="8">
        <v>183.3914</v>
      </c>
      <c r="AU17" s="8">
        <v>185.1574</v>
      </c>
      <c r="AV17" s="8">
        <v>186.21970000000002</v>
      </c>
      <c r="AW17" s="8">
        <v>185.8175</v>
      </c>
      <c r="AX17" s="8">
        <v>193.16080000000002</v>
      </c>
      <c r="AY17" s="8">
        <v>178.57499999999999</v>
      </c>
      <c r="AZ17" s="8">
        <v>208.7362</v>
      </c>
      <c r="BA17" s="8">
        <v>208.90300000000002</v>
      </c>
      <c r="BB17" s="8">
        <v>175.1454</v>
      </c>
      <c r="BD17" s="93"/>
      <c r="BE17" s="20">
        <f t="shared" si="1"/>
        <v>-0.16159461568287681</v>
      </c>
      <c r="BF17" s="20">
        <f>+(BB17/'2009'!BB17)-1</f>
        <v>5.323501678966247E-2</v>
      </c>
      <c r="BG17" s="8">
        <f t="shared" si="2"/>
        <v>190.32204615384612</v>
      </c>
      <c r="BH17" s="20">
        <f>+(BG17/'2009'!BG17)-1</f>
        <v>4.1470775777080693E-2</v>
      </c>
    </row>
    <row r="18" spans="1:60">
      <c r="A18" s="6" t="s">
        <v>18</v>
      </c>
      <c r="B18" s="7">
        <v>0.56000000000000005</v>
      </c>
      <c r="C18" s="8">
        <v>279.48310000000004</v>
      </c>
      <c r="D18" s="8">
        <v>278.91300000000001</v>
      </c>
      <c r="E18" s="8">
        <v>292.77620000000002</v>
      </c>
      <c r="F18" s="8">
        <v>289.50940000000003</v>
      </c>
      <c r="G18" s="8">
        <v>295.8297</v>
      </c>
      <c r="H18" s="8">
        <v>299.22140000000002</v>
      </c>
      <c r="I18" s="8">
        <v>307.40790000000004</v>
      </c>
      <c r="J18" s="8">
        <v>316.28059999999999</v>
      </c>
      <c r="K18" s="8">
        <v>319.84469999999999</v>
      </c>
      <c r="L18" s="8">
        <v>334.31180000000001</v>
      </c>
      <c r="M18" s="8">
        <v>349.55260000000004</v>
      </c>
      <c r="N18" s="8">
        <v>383.80410000000001</v>
      </c>
      <c r="O18" s="8">
        <v>377.90930000000003</v>
      </c>
      <c r="P18" s="8">
        <v>382.2713</v>
      </c>
      <c r="Q18" s="8">
        <v>371.14480000000003</v>
      </c>
      <c r="R18" s="8">
        <v>408.54250000000002</v>
      </c>
      <c r="S18" s="8">
        <v>420.63370000000003</v>
      </c>
      <c r="T18" s="8">
        <v>426.09230000000002</v>
      </c>
      <c r="U18" s="8">
        <v>423.86520000000002</v>
      </c>
      <c r="V18" s="8">
        <v>429.35720000000003</v>
      </c>
      <c r="W18" s="8">
        <v>422.34960000000001</v>
      </c>
      <c r="X18" s="8">
        <v>424.37780000000004</v>
      </c>
      <c r="Y18" s="8">
        <v>432.53140000000002</v>
      </c>
      <c r="Z18" s="8">
        <v>431.70249999999999</v>
      </c>
      <c r="AA18" s="8">
        <v>429.35920000000004</v>
      </c>
      <c r="AB18" s="8">
        <v>427.37819999999999</v>
      </c>
      <c r="AC18" s="8">
        <v>421.4024</v>
      </c>
      <c r="AD18" s="8">
        <v>420.57590000000005</v>
      </c>
      <c r="AE18" s="8">
        <v>412.1628</v>
      </c>
      <c r="AF18" s="8">
        <v>403.26080000000002</v>
      </c>
      <c r="AG18" s="8">
        <v>404.76900000000001</v>
      </c>
      <c r="AH18" s="8">
        <v>399.75450000000001</v>
      </c>
      <c r="AI18" s="8">
        <v>399.61790000000002</v>
      </c>
      <c r="AJ18" s="8">
        <v>394.07730000000004</v>
      </c>
      <c r="AK18" s="8">
        <v>386.55709999999999</v>
      </c>
      <c r="AL18" s="8">
        <v>377.97290000000004</v>
      </c>
      <c r="AM18" s="8">
        <v>377.66020000000003</v>
      </c>
      <c r="AN18" s="8">
        <v>362.62600000000003</v>
      </c>
      <c r="AO18" s="8">
        <v>354.7047</v>
      </c>
      <c r="AP18" s="8">
        <v>341.62479999999999</v>
      </c>
      <c r="AQ18" s="8">
        <v>330.43790000000001</v>
      </c>
      <c r="AR18" s="8">
        <v>328.3485</v>
      </c>
      <c r="AS18" s="8">
        <v>323.2998</v>
      </c>
      <c r="AT18" s="8">
        <v>323.65649999999999</v>
      </c>
      <c r="AU18" s="8">
        <v>322.42930000000001</v>
      </c>
      <c r="AV18" s="8">
        <v>315.09530000000001</v>
      </c>
      <c r="AW18" s="8">
        <v>311.09540000000004</v>
      </c>
      <c r="AX18" s="8">
        <v>329.85210000000001</v>
      </c>
      <c r="AY18" s="8">
        <v>328.9948</v>
      </c>
      <c r="AZ18" s="8">
        <v>341.49029999999999</v>
      </c>
      <c r="BA18" s="8">
        <v>355.17970000000003</v>
      </c>
      <c r="BB18" s="8">
        <v>362.93710000000004</v>
      </c>
      <c r="BD18" s="93"/>
      <c r="BE18" s="20">
        <f t="shared" si="1"/>
        <v>2.1840775247008892E-2</v>
      </c>
      <c r="BF18" s="20">
        <f>+(BB18/'2009'!BB18)-1</f>
        <v>0.37881409794923804</v>
      </c>
      <c r="BG18" s="8">
        <f t="shared" si="2"/>
        <v>365.07754807692316</v>
      </c>
      <c r="BH18" s="20">
        <f>+(BG18/'2009'!BG18)-1</f>
        <v>0.17232328051552481</v>
      </c>
    </row>
    <row r="19" spans="1:60">
      <c r="A19" s="23" t="s">
        <v>5</v>
      </c>
      <c r="B19" s="22">
        <v>92.87</v>
      </c>
      <c r="C19" s="8">
        <v>468.16020000000003</v>
      </c>
      <c r="D19" s="8">
        <v>488.80020000000002</v>
      </c>
      <c r="E19" s="8">
        <v>468.55950000000001</v>
      </c>
      <c r="F19" s="8">
        <v>480.32060000000001</v>
      </c>
      <c r="G19" s="8">
        <v>483.05090000000001</v>
      </c>
      <c r="H19" s="8">
        <v>470.9522</v>
      </c>
      <c r="I19" s="8">
        <v>471.73610000000002</v>
      </c>
      <c r="J19" s="8">
        <v>462.779</v>
      </c>
      <c r="K19" s="8">
        <v>453.899</v>
      </c>
      <c r="L19" s="8">
        <v>453.00020000000001</v>
      </c>
      <c r="M19" s="8">
        <v>455.3125</v>
      </c>
      <c r="N19" s="8">
        <v>460.29470000000003</v>
      </c>
      <c r="O19" s="8">
        <v>465.73520000000002</v>
      </c>
      <c r="P19" s="8">
        <v>495.35360000000003</v>
      </c>
      <c r="Q19" s="8">
        <v>504.4522</v>
      </c>
      <c r="R19" s="8">
        <v>494.91760000000005</v>
      </c>
      <c r="S19" s="8">
        <v>495.96770000000004</v>
      </c>
      <c r="T19" s="8">
        <v>500.90300000000002</v>
      </c>
      <c r="U19" s="8">
        <v>519.26499999999999</v>
      </c>
      <c r="V19" s="8">
        <v>509.34610000000004</v>
      </c>
      <c r="W19" s="8">
        <v>513.64880000000005</v>
      </c>
      <c r="X19" s="8">
        <v>514.125</v>
      </c>
      <c r="Y19" s="8">
        <v>508.63590000000005</v>
      </c>
      <c r="Z19" s="8">
        <v>465.5659</v>
      </c>
      <c r="AA19" s="8">
        <v>446.77510000000001</v>
      </c>
      <c r="AB19" s="8">
        <v>442.98400000000004</v>
      </c>
      <c r="AC19" s="8">
        <v>415.78919999999999</v>
      </c>
      <c r="AD19" s="8">
        <v>416.67590000000001</v>
      </c>
      <c r="AE19" s="8">
        <v>423.00880000000001</v>
      </c>
      <c r="AF19" s="8">
        <v>439.49680000000001</v>
      </c>
      <c r="AG19" s="8">
        <v>444.565</v>
      </c>
      <c r="AH19" s="8">
        <v>455.94060000000002</v>
      </c>
      <c r="AI19" s="8">
        <v>446.01430000000005</v>
      </c>
      <c r="AJ19" s="8">
        <v>439.72470000000004</v>
      </c>
      <c r="AK19" s="8">
        <v>442.93090000000001</v>
      </c>
      <c r="AL19" s="8">
        <v>444.1934</v>
      </c>
      <c r="AM19" s="8">
        <v>427.09710000000001</v>
      </c>
      <c r="AN19" s="8">
        <v>422.5582</v>
      </c>
      <c r="AO19" s="8">
        <v>408.42500000000001</v>
      </c>
      <c r="AP19" s="8">
        <v>399.28820000000002</v>
      </c>
      <c r="AQ19" s="8">
        <v>398.19510000000002</v>
      </c>
      <c r="AR19" s="8">
        <v>403.60220000000004</v>
      </c>
      <c r="AS19" s="8">
        <v>400.60950000000003</v>
      </c>
      <c r="AT19" s="8">
        <v>411.57550000000003</v>
      </c>
      <c r="AU19" s="8">
        <v>421.26230000000004</v>
      </c>
      <c r="AV19" s="8">
        <v>422.26749999999998</v>
      </c>
      <c r="AW19" s="8">
        <v>423.34570000000002</v>
      </c>
      <c r="AX19" s="8">
        <v>440.18520000000001</v>
      </c>
      <c r="AY19" s="8">
        <v>450.22150000000005</v>
      </c>
      <c r="AZ19" s="8">
        <v>454.6266</v>
      </c>
      <c r="BA19" s="8">
        <v>465.45390000000003</v>
      </c>
      <c r="BB19" s="8">
        <v>472.86320000000001</v>
      </c>
      <c r="BD19" s="93"/>
      <c r="BE19" s="20">
        <f t="shared" si="1"/>
        <v>1.5918440043149129E-2</v>
      </c>
      <c r="BF19" s="20">
        <f>+(BB19/'2009'!BB19)-1</f>
        <v>0.1100377381168125</v>
      </c>
      <c r="BG19" s="8">
        <f t="shared" si="2"/>
        <v>455.47031730769231</v>
      </c>
      <c r="BH19" s="20">
        <f>+(BG19/'2009'!BG19)-1</f>
        <v>0.12773274811648294</v>
      </c>
    </row>
    <row r="20" spans="1:60">
      <c r="A20" s="23" t="s">
        <v>6</v>
      </c>
      <c r="B20" s="22">
        <v>7.13</v>
      </c>
      <c r="C20" s="8">
        <v>418.74080000000004</v>
      </c>
      <c r="D20" s="8">
        <v>427.428</v>
      </c>
      <c r="E20" s="8">
        <v>418.12740000000002</v>
      </c>
      <c r="F20" s="8">
        <v>429.37990000000002</v>
      </c>
      <c r="G20" s="8">
        <v>432.37470000000002</v>
      </c>
      <c r="H20" s="8">
        <v>422.86270000000002</v>
      </c>
      <c r="I20" s="8">
        <v>420.50240000000002</v>
      </c>
      <c r="J20" s="8">
        <v>421.08700000000005</v>
      </c>
      <c r="K20" s="8">
        <v>412.21870000000001</v>
      </c>
      <c r="L20" s="8">
        <v>421.96950000000004</v>
      </c>
      <c r="M20" s="8">
        <v>443.33300000000003</v>
      </c>
      <c r="N20" s="8">
        <v>455.39320000000004</v>
      </c>
      <c r="O20" s="8">
        <v>464.79250000000002</v>
      </c>
      <c r="P20" s="8">
        <v>463.2217</v>
      </c>
      <c r="Q20" s="8">
        <v>475.04570000000001</v>
      </c>
      <c r="R20" s="8">
        <v>468.42880000000002</v>
      </c>
      <c r="S20" s="8">
        <v>474.41240000000005</v>
      </c>
      <c r="T20" s="8">
        <v>479.00660000000005</v>
      </c>
      <c r="U20" s="8">
        <v>495.02020000000005</v>
      </c>
      <c r="V20" s="8">
        <v>497.93190000000004</v>
      </c>
      <c r="W20" s="8">
        <v>502.13820000000004</v>
      </c>
      <c r="X20" s="8">
        <v>469.3691</v>
      </c>
      <c r="Y20" s="8">
        <v>465.08690000000001</v>
      </c>
      <c r="Z20" s="8">
        <v>430.86160000000001</v>
      </c>
      <c r="AA20" s="8">
        <v>386.88280000000003</v>
      </c>
      <c r="AB20" s="8">
        <v>369.4742</v>
      </c>
      <c r="AC20" s="8">
        <v>365.74540000000002</v>
      </c>
      <c r="AD20" s="8">
        <v>378.82769999999999</v>
      </c>
      <c r="AE20" s="8">
        <v>389.96570000000003</v>
      </c>
      <c r="AF20" s="8">
        <v>397.66500000000002</v>
      </c>
      <c r="AG20" s="8">
        <v>405.60380000000004</v>
      </c>
      <c r="AH20" s="8">
        <v>413.96350000000001</v>
      </c>
      <c r="AI20" s="8">
        <v>406.41860000000003</v>
      </c>
      <c r="AJ20" s="8">
        <v>394.65320000000003</v>
      </c>
      <c r="AK20" s="8">
        <v>386.72160000000002</v>
      </c>
      <c r="AL20" s="8">
        <v>385.06819999999999</v>
      </c>
      <c r="AM20" s="8">
        <v>375.375</v>
      </c>
      <c r="AN20" s="8">
        <v>372.0188</v>
      </c>
      <c r="AO20" s="8">
        <v>376.87600000000003</v>
      </c>
      <c r="AP20" s="8">
        <v>371.51710000000003</v>
      </c>
      <c r="AQ20" s="8">
        <v>374.64770000000004</v>
      </c>
      <c r="AR20" s="8">
        <v>373.30090000000001</v>
      </c>
      <c r="AS20" s="8">
        <v>384.46870000000001</v>
      </c>
      <c r="AT20" s="8">
        <v>389.81319999999999</v>
      </c>
      <c r="AU20" s="8">
        <v>409.7362</v>
      </c>
      <c r="AV20" s="8">
        <v>414.82260000000002</v>
      </c>
      <c r="AW20" s="8">
        <v>420.58710000000002</v>
      </c>
      <c r="AX20" s="8">
        <v>440.46970000000005</v>
      </c>
      <c r="AY20" s="8">
        <v>446.4667</v>
      </c>
      <c r="AZ20" s="8">
        <v>419.06100000000004</v>
      </c>
      <c r="BA20" s="8">
        <v>440.45620000000002</v>
      </c>
      <c r="BB20" s="8">
        <v>432.35380000000004</v>
      </c>
      <c r="BD20" s="93"/>
      <c r="BE20" s="20">
        <f t="shared" si="1"/>
        <v>-1.8395472693993109E-2</v>
      </c>
      <c r="BF20" s="20">
        <f>+(BB20/'2009'!BB20)-1</f>
        <v>0.12784544675043286</v>
      </c>
      <c r="BG20" s="8">
        <f t="shared" si="2"/>
        <v>421.76333269230787</v>
      </c>
      <c r="BH20" s="20">
        <f>+(BG20/'2009'!BG20)-1</f>
        <v>0.16563353444584616</v>
      </c>
    </row>
    <row r="21" spans="1:60">
      <c r="A21" s="6" t="s">
        <v>19</v>
      </c>
      <c r="B21" s="7">
        <v>43.96</v>
      </c>
      <c r="C21" s="8">
        <v>464.63660000000004</v>
      </c>
      <c r="D21" s="8">
        <v>484.42440000000005</v>
      </c>
      <c r="E21" s="8">
        <v>464.96370000000002</v>
      </c>
      <c r="F21" s="8">
        <v>476.68850000000003</v>
      </c>
      <c r="G21" s="8">
        <v>479.43770000000001</v>
      </c>
      <c r="H21" s="8">
        <v>467.52340000000004</v>
      </c>
      <c r="I21" s="8">
        <v>468.0831</v>
      </c>
      <c r="J21" s="8">
        <v>459.8064</v>
      </c>
      <c r="K21" s="8">
        <v>450.92720000000003</v>
      </c>
      <c r="L21" s="8">
        <v>450.78770000000003</v>
      </c>
      <c r="M21" s="8">
        <v>454.45840000000004</v>
      </c>
      <c r="N21" s="8">
        <v>459.9452</v>
      </c>
      <c r="O21" s="8">
        <v>465.66800000000001</v>
      </c>
      <c r="P21" s="8">
        <v>493.06260000000003</v>
      </c>
      <c r="Q21" s="8">
        <v>502.35550000000001</v>
      </c>
      <c r="R21" s="8">
        <v>493.02890000000002</v>
      </c>
      <c r="S21" s="8">
        <v>494.43080000000003</v>
      </c>
      <c r="T21" s="8">
        <v>499.34180000000003</v>
      </c>
      <c r="U21" s="8">
        <v>517.53629999999998</v>
      </c>
      <c r="V21" s="8">
        <v>508.53230000000002</v>
      </c>
      <c r="W21" s="8">
        <v>512.82810000000006</v>
      </c>
      <c r="X21" s="8">
        <v>510.93390000000005</v>
      </c>
      <c r="Y21" s="8">
        <v>505.53090000000003</v>
      </c>
      <c r="Z21" s="8">
        <v>463.0915</v>
      </c>
      <c r="AA21" s="8">
        <v>442.50480000000005</v>
      </c>
      <c r="AB21" s="8">
        <v>437.74280000000005</v>
      </c>
      <c r="AC21" s="8">
        <v>412.22110000000004</v>
      </c>
      <c r="AD21" s="8">
        <v>413.97730000000001</v>
      </c>
      <c r="AE21" s="8">
        <v>420.65280000000001</v>
      </c>
      <c r="AF21" s="8">
        <v>436.51420000000002</v>
      </c>
      <c r="AG21" s="8">
        <v>441.78710000000001</v>
      </c>
      <c r="AH21" s="8">
        <v>452.94760000000002</v>
      </c>
      <c r="AI21" s="8">
        <v>443.19110000000001</v>
      </c>
      <c r="AJ21" s="8">
        <v>436.5111</v>
      </c>
      <c r="AK21" s="8">
        <v>438.92320000000001</v>
      </c>
      <c r="AL21" s="8">
        <v>439.9778</v>
      </c>
      <c r="AM21" s="8">
        <v>423.40930000000003</v>
      </c>
      <c r="AN21" s="8">
        <v>418.9547</v>
      </c>
      <c r="AO21" s="8">
        <v>406.17560000000003</v>
      </c>
      <c r="AP21" s="8">
        <v>397.30810000000002</v>
      </c>
      <c r="AQ21" s="8">
        <v>396.51620000000003</v>
      </c>
      <c r="AR21" s="8">
        <v>401.44170000000003</v>
      </c>
      <c r="AS21" s="8">
        <v>399.45870000000002</v>
      </c>
      <c r="AT21" s="8">
        <v>410.02379999999999</v>
      </c>
      <c r="AU21" s="8">
        <v>420.44050000000004</v>
      </c>
      <c r="AV21" s="8">
        <v>421.73670000000004</v>
      </c>
      <c r="AW21" s="8">
        <v>423.149</v>
      </c>
      <c r="AX21" s="8">
        <v>440.20550000000003</v>
      </c>
      <c r="AY21" s="8">
        <v>449.9538</v>
      </c>
      <c r="AZ21" s="8">
        <v>452.0908</v>
      </c>
      <c r="BA21" s="8">
        <v>463.67160000000001</v>
      </c>
      <c r="BB21" s="8">
        <v>469.97490000000005</v>
      </c>
      <c r="BD21" s="93"/>
      <c r="BE21" s="20">
        <f t="shared" si="1"/>
        <v>1.3594319772873842E-2</v>
      </c>
      <c r="BF21" s="20">
        <f>+(BB21/'2009'!BB21)-1</f>
        <v>0.1111886357634122</v>
      </c>
      <c r="BG21" s="8">
        <f t="shared" si="2"/>
        <v>453.06701346153847</v>
      </c>
      <c r="BH21" s="20">
        <f>+(BG21/'2009'!BG21)-1</f>
        <v>0.13017186362199928</v>
      </c>
    </row>
    <row r="22" spans="1:60" s="149" customFormat="1">
      <c r="A22" s="16" t="s">
        <v>1</v>
      </c>
      <c r="B22" s="17">
        <f>SUM(B9:B21)-B19-B20</f>
        <v>100</v>
      </c>
      <c r="C22" s="147">
        <v>446.57730000000004</v>
      </c>
      <c r="D22" s="147">
        <v>455.99370000000005</v>
      </c>
      <c r="E22" s="147">
        <v>443.41450000000003</v>
      </c>
      <c r="F22" s="147">
        <v>444.6157</v>
      </c>
      <c r="G22" s="147">
        <v>444.35970000000003</v>
      </c>
      <c r="H22" s="147">
        <v>438.92270000000002</v>
      </c>
      <c r="I22" s="147">
        <v>434.66540000000003</v>
      </c>
      <c r="J22" s="147">
        <v>435.92060000000004</v>
      </c>
      <c r="K22" s="147">
        <v>432.10580000000004</v>
      </c>
      <c r="L22" s="147">
        <v>434.50290000000001</v>
      </c>
      <c r="M22" s="147">
        <v>441.2885</v>
      </c>
      <c r="N22" s="147">
        <v>446.3931</v>
      </c>
      <c r="O22" s="147">
        <v>452.27360000000004</v>
      </c>
      <c r="P22" s="147">
        <v>464.60930000000002</v>
      </c>
      <c r="Q22" s="147">
        <v>467.89450000000005</v>
      </c>
      <c r="R22" s="147">
        <v>461.9391</v>
      </c>
      <c r="S22" s="147">
        <v>462.04180000000002</v>
      </c>
      <c r="T22" s="148">
        <v>461.49630000000002</v>
      </c>
      <c r="U22" s="148">
        <v>468.18870000000004</v>
      </c>
      <c r="V22" s="148">
        <v>464.81890000000004</v>
      </c>
      <c r="W22" s="148">
        <v>461.47110000000004</v>
      </c>
      <c r="X22" s="148">
        <v>460.3553</v>
      </c>
      <c r="Y22" s="148">
        <v>456.97110000000004</v>
      </c>
      <c r="Z22" s="148">
        <v>436.92750000000001</v>
      </c>
      <c r="AA22" s="148">
        <v>423.64120000000003</v>
      </c>
      <c r="AB22" s="148">
        <v>420.19330000000002</v>
      </c>
      <c r="AC22" s="148">
        <v>408.52960000000002</v>
      </c>
      <c r="AD22" s="148">
        <v>410.06960000000004</v>
      </c>
      <c r="AE22" s="148">
        <v>412.25230000000005</v>
      </c>
      <c r="AF22" s="148">
        <v>420.26130000000001</v>
      </c>
      <c r="AG22" s="148">
        <v>423.28700000000003</v>
      </c>
      <c r="AH22" s="148">
        <v>430.50060000000002</v>
      </c>
      <c r="AI22" s="148">
        <v>427.05670000000003</v>
      </c>
      <c r="AJ22" s="148">
        <v>425.21710000000002</v>
      </c>
      <c r="AK22" s="148">
        <v>428.1336</v>
      </c>
      <c r="AL22" s="148">
        <v>428.86310000000003</v>
      </c>
      <c r="AM22" s="148">
        <v>421.00350000000003</v>
      </c>
      <c r="AN22" s="64">
        <v>418.6112</v>
      </c>
      <c r="AO22" s="64">
        <v>413.52930000000003</v>
      </c>
      <c r="AP22" s="64">
        <v>405.9667</v>
      </c>
      <c r="AQ22" s="64">
        <v>406.6123</v>
      </c>
      <c r="AR22" s="64">
        <v>410.69080000000002</v>
      </c>
      <c r="AS22" s="64">
        <v>411.06950000000001</v>
      </c>
      <c r="AT22" s="64">
        <v>416.9194</v>
      </c>
      <c r="AU22" s="64">
        <v>425.10250000000002</v>
      </c>
      <c r="AV22" s="64">
        <v>427.06360000000001</v>
      </c>
      <c r="AW22" s="64">
        <v>427.12620000000004</v>
      </c>
      <c r="AX22" s="64">
        <v>437.36080000000004</v>
      </c>
      <c r="AY22" s="64">
        <v>440.12510000000003</v>
      </c>
      <c r="AZ22" s="64">
        <v>445.44</v>
      </c>
      <c r="BA22" s="64">
        <v>451.46690000000001</v>
      </c>
      <c r="BB22" s="64">
        <v>450.61080000000004</v>
      </c>
      <c r="BD22" s="150"/>
      <c r="BE22" s="156">
        <f t="shared" si="1"/>
        <v>-1.8962630482987075E-3</v>
      </c>
      <c r="BF22" s="156">
        <f>+(BB22/'2009'!BB22)-1</f>
        <v>4.8513164388543695E-2</v>
      </c>
      <c r="BG22" s="64">
        <f t="shared" si="2"/>
        <v>436.23944423076927</v>
      </c>
      <c r="BH22" s="156">
        <f>+(BG22/'2009'!BG22)-1</f>
        <v>6.513588902464873E-2</v>
      </c>
    </row>
    <row r="23" spans="1:60">
      <c r="A23" s="18" t="s">
        <v>145</v>
      </c>
      <c r="B23" s="19">
        <f>+B9+B10+B11+B12+B13+B14+B15+B16+B18+B21</f>
        <v>86.85</v>
      </c>
      <c r="C23" s="109">
        <f>+(C9*$B$9+C10*$B$10+C11*$B$11+C12*$B$12+C13*$B$13+C14*$B$14+C15*$B$15+C16*$B$16+C18*$B$18+C21*$B$21)/$B$23</f>
        <v>488.8874121358665</v>
      </c>
      <c r="D23" s="109">
        <f>+(D9*$B$9+D10*$B$10+D11*$B$11+D12*$B$12+D13*$B$13+D14*$B$14+D15*$B$15+D16*$B$16+D18*$B$18+D21*$B$21)/$B$23</f>
        <v>499.35516223373634</v>
      </c>
      <c r="E23" s="109">
        <f>+(E9*$B$9+E10*$B$10+E11*$B$11+E12*$B$12+E13*$B$13+E14*$B$14+E15*$B$15+E16*$B$16+E18*$B$18+E21*$B$21)/$B$23</f>
        <v>484.86123497985039</v>
      </c>
      <c r="F23" s="109">
        <f>+(F9*$B$9+F10*$B$10+F11*$B$11+F12*$B$12+F13*$B$13+F14*$B$14+F15*$B$15+F16*$B$16+F18*$B$18+F21*$B$21)/$B$23</f>
        <v>486.2237469660335</v>
      </c>
      <c r="G23" s="109">
        <f t="shared" ref="G23:O23" si="3">+(G9*$B$9+G10*$B$10+G11*$B$11+G12*$B$12+G13*$B$13+G14*$B$14+G15*$B$15+G16*$B$16+G18*$B$18+G21*$B$21)/$B$23</f>
        <v>485.87580446747268</v>
      </c>
      <c r="H23" s="109">
        <f t="shared" si="3"/>
        <v>479.69482272884284</v>
      </c>
      <c r="I23" s="109">
        <f t="shared" si="3"/>
        <v>474.78093063903287</v>
      </c>
      <c r="J23" s="109">
        <f t="shared" si="3"/>
        <v>476.21901549798508</v>
      </c>
      <c r="K23" s="109">
        <f t="shared" si="3"/>
        <v>471.68334118595288</v>
      </c>
      <c r="L23" s="109">
        <f t="shared" si="3"/>
        <v>474.39938093264254</v>
      </c>
      <c r="M23" s="109">
        <f t="shared" si="3"/>
        <v>480.30218321243535</v>
      </c>
      <c r="N23" s="109">
        <f t="shared" si="3"/>
        <v>487.96930480138178</v>
      </c>
      <c r="O23" s="109">
        <f t="shared" si="3"/>
        <v>492.990469890616</v>
      </c>
      <c r="P23" s="109">
        <f t="shared" ref="P23:U23" si="4">+(P9*$B$9+P10*$B$10+P11*$B$11+P12*$B$12+P13*$B$13+P14*$B$14+P15*$B$15+P16*$B$16+P18*$B$18+P21*$B$21)/$B$23</f>
        <v>507.36245909038587</v>
      </c>
      <c r="Q23" s="109">
        <f t="shared" si="4"/>
        <v>511.31584188831323</v>
      </c>
      <c r="R23" s="109">
        <f t="shared" si="4"/>
        <v>504.44988686240652</v>
      </c>
      <c r="S23" s="109">
        <f t="shared" si="4"/>
        <v>504.4980446747266</v>
      </c>
      <c r="T23" s="109">
        <f t="shared" si="4"/>
        <v>504.08052186528505</v>
      </c>
      <c r="U23" s="109">
        <f t="shared" si="4"/>
        <v>511.90999380541172</v>
      </c>
      <c r="V23" s="109">
        <f t="shared" ref="V23:AA23" si="5">+(V9*$B$9+V10*$B$10+V11*$B$11+V12*$B$12+V13*$B$13+V14*$B$14+V15*$B$15+V16*$B$16+V18*$B$18+V21*$B$21)/$B$23</f>
        <v>504.51478998272881</v>
      </c>
      <c r="W23" s="109">
        <f t="shared" si="5"/>
        <v>502.31264720782968</v>
      </c>
      <c r="X23" s="109">
        <f t="shared" si="5"/>
        <v>499.35386438687402</v>
      </c>
      <c r="Y23" s="109">
        <f t="shared" si="5"/>
        <v>495.66441945883713</v>
      </c>
      <c r="Z23" s="109">
        <f t="shared" si="5"/>
        <v>472.68235686816354</v>
      </c>
      <c r="AA23" s="109">
        <f t="shared" si="5"/>
        <v>457.48851177892925</v>
      </c>
      <c r="AB23" s="109">
        <f t="shared" ref="AB23:AG23" si="6">+(AB9*$B$9+AB10*$B$10+AB11*$B$11+AB12*$B$12+AB13*$B$13+AB14*$B$14+AB15*$B$15+AB16*$B$16+AB18*$B$18+AB21*$B$21)/$B$23</f>
        <v>452.35130781807726</v>
      </c>
      <c r="AC23" s="109">
        <f t="shared" si="6"/>
        <v>438.29356502014969</v>
      </c>
      <c r="AD23" s="109">
        <f t="shared" si="6"/>
        <v>440.14097835348298</v>
      </c>
      <c r="AE23" s="109">
        <f t="shared" si="6"/>
        <v>442.7406818192286</v>
      </c>
      <c r="AF23" s="109">
        <f t="shared" si="6"/>
        <v>451.87336290155446</v>
      </c>
      <c r="AG23" s="109">
        <f t="shared" si="6"/>
        <v>455.3013796200346</v>
      </c>
      <c r="AH23" s="109">
        <f t="shared" ref="AH23:AM23" si="7">+(AH9*$B$9+AH10*$B$10+AH11*$B$11+AH12*$B$12+AH13*$B$13+AH14*$B$14+AH15*$B$15+AH16*$B$16+AH18*$B$18+AH21*$B$21)/$B$23</f>
        <v>463.51289278065633</v>
      </c>
      <c r="AI23" s="109">
        <f t="shared" si="7"/>
        <v>459.51169480713878</v>
      </c>
      <c r="AJ23" s="109">
        <f t="shared" si="7"/>
        <v>457.09463111111114</v>
      </c>
      <c r="AK23" s="109">
        <f t="shared" si="7"/>
        <v>460.97826169257354</v>
      </c>
      <c r="AL23" s="109">
        <f t="shared" si="7"/>
        <v>461.97550827864131</v>
      </c>
      <c r="AM23" s="109">
        <f t="shared" si="7"/>
        <v>452.71635111111112</v>
      </c>
      <c r="AN23" s="109">
        <f t="shared" ref="AN23:AS23" si="8">+(AN9*$B$9+AN10*$B$10+AN11*$B$11+AN12*$B$12+AN13*$B$13+AN14*$B$14+AN15*$B$15+AN16*$B$16+AN18*$B$18+AN21*$B$21)/$B$23</f>
        <v>451.04905250431779</v>
      </c>
      <c r="AO23" s="109">
        <f t="shared" si="8"/>
        <v>444.87636481289587</v>
      </c>
      <c r="AP23" s="109">
        <f t="shared" si="8"/>
        <v>440.83528964881981</v>
      </c>
      <c r="AQ23" s="109">
        <f t="shared" si="8"/>
        <v>440.89748568796784</v>
      </c>
      <c r="AR23" s="109">
        <f t="shared" si="8"/>
        <v>445.28516092112847</v>
      </c>
      <c r="AS23" s="109">
        <f t="shared" si="8"/>
        <v>445.575714496258</v>
      </c>
      <c r="AT23" s="109">
        <f t="shared" ref="AT23:AY23" si="9">+(AT9*$B$9+AT10*$B$10+AT11*$B$11+AT12*$B$12+AT13*$B$13+AT14*$B$14+AT15*$B$15+AT16*$B$16+AT18*$B$18+AT21*$B$21)/$B$23</f>
        <v>452.2779984110536</v>
      </c>
      <c r="AU23" s="109">
        <f t="shared" si="9"/>
        <v>461.43272064478998</v>
      </c>
      <c r="AV23" s="109">
        <f t="shared" si="9"/>
        <v>463.52983654576849</v>
      </c>
      <c r="AW23" s="109">
        <f t="shared" si="9"/>
        <v>463.66292308578011</v>
      </c>
      <c r="AX23" s="109">
        <f t="shared" si="9"/>
        <v>474.33528052964897</v>
      </c>
      <c r="AY23" s="109">
        <f t="shared" si="9"/>
        <v>479.72652794473237</v>
      </c>
      <c r="AZ23" s="109">
        <f>+(AZ9*$B$9+AZ10*$B$10+AZ11*$B$11+AZ12*$B$12+AZ13*$B$13+AZ14*$B$14+AZ15*$B$15+AZ16*$B$16+AZ18*$B$18+AZ21*$B$21)/$B$23</f>
        <v>481.27940241796205</v>
      </c>
      <c r="BA23" s="109">
        <f>+(BA9*$B$9+BA10*$B$10+BA11*$B$11+BA12*$B$12+BA13*$B$13+BA14*$B$14+BA15*$B$15+BA16*$B$16+BA18*$B$18+BA21*$B$21)/$B$23</f>
        <v>488.19361287276917</v>
      </c>
      <c r="BB23" s="109">
        <f>+(BB9*$B$9+BB10*$B$10+BB11*$B$11+BB12*$B$12+BB13*$B$13+BB14*$B$14+BB15*$B$15+BB16*$B$16+BB18*$B$18+BB21*$B$21)/$B$23</f>
        <v>492.31914694300519</v>
      </c>
      <c r="BC23" s="146"/>
      <c r="BD23" s="93"/>
      <c r="BE23" s="156">
        <f t="shared" si="1"/>
        <v>8.4506104984851671E-3</v>
      </c>
      <c r="BF23" s="156">
        <f>+(BB23/'2009'!BB23)-1</f>
        <v>4.8259990225318461E-2</v>
      </c>
      <c r="BG23" s="109">
        <f t="shared" si="2"/>
        <v>473.47390923696906</v>
      </c>
      <c r="BH23" s="156">
        <f>+(BG23/'2009'!BG23)-1</f>
        <v>6.6610964968792929E-2</v>
      </c>
    </row>
    <row r="24" spans="1:60">
      <c r="A24" s="26" t="s">
        <v>181</v>
      </c>
      <c r="B24" s="29"/>
      <c r="C24" s="30">
        <f>+(C22/'2009'!C22)-1</f>
        <v>0.16148536196568886</v>
      </c>
      <c r="D24" s="30">
        <f>+(D22/'2009'!D22)-1</f>
        <v>0.13696674027131994</v>
      </c>
      <c r="E24" s="30">
        <f>+(E22/'2009'!E22)-1</f>
        <v>8.656455646263006E-2</v>
      </c>
      <c r="F24" s="30">
        <f>+(F22/'2009'!F22)-1</f>
        <v>0.10534544678891833</v>
      </c>
      <c r="G24" s="30">
        <f>+(G22/'2009'!G22)-1</f>
        <v>0.10200469460864015</v>
      </c>
      <c r="H24" s="30">
        <f>+(H22/'2009'!H22)-1</f>
        <v>5.2679709562725385E-2</v>
      </c>
      <c r="I24" s="30">
        <f>+(I22/'2009'!I22)-1</f>
        <v>4.3226420714121083E-2</v>
      </c>
      <c r="J24" s="30">
        <f>+(J22/'2009'!J22)-1</f>
        <v>4.819094015326586E-2</v>
      </c>
      <c r="K24" s="30">
        <f>+(K22/'2009'!K22)-1</f>
        <v>4.8718777007908054E-2</v>
      </c>
      <c r="L24" s="30">
        <f>+(L22/'2009'!L22)-1</f>
        <v>5.721425295354976E-2</v>
      </c>
      <c r="M24" s="30">
        <f>+(M22/'2009'!M22)-1</f>
        <v>8.2057556761687245E-2</v>
      </c>
      <c r="N24" s="30">
        <f>+(N22/'2009'!N22)-1</f>
        <v>9.2401355048898237E-2</v>
      </c>
      <c r="O24" s="30">
        <f>+(O22/'2009'!O22)-1</f>
        <v>7.4811279166622224E-2</v>
      </c>
      <c r="P24" s="30">
        <f>+(P22/'2009'!P22)-1</f>
        <v>6.3487514572302839E-2</v>
      </c>
      <c r="Q24" s="30">
        <f>+(Q22/'2009'!Q22)-1</f>
        <v>5.7493613490694262E-2</v>
      </c>
      <c r="R24" s="30">
        <f>+(R22/'2009'!R22)-1</f>
        <v>3.8537285930820619E-2</v>
      </c>
      <c r="S24" s="30">
        <f>+(S22/'2009'!S22)-1</f>
        <v>3.3262912325733751E-2</v>
      </c>
      <c r="T24" s="30">
        <f>+(T22/'2009'!T22)-1</f>
        <v>8.3524311404800988E-2</v>
      </c>
      <c r="U24" s="30">
        <f>+(U22/'2009'!U22)-1</f>
        <v>7.1216081533363118E-2</v>
      </c>
      <c r="V24" s="30">
        <f>+(V22/'2009'!V22)-1</f>
        <v>5.4472113885617235E-2</v>
      </c>
      <c r="W24" s="30">
        <f>+(W22/'2009'!W22)-1</f>
        <v>1.0615743335267158E-2</v>
      </c>
      <c r="X24" s="30">
        <f>+(X22/'2009'!X22)-1</f>
        <v>1.4085347841477969E-2</v>
      </c>
      <c r="Y24" s="30">
        <f>+(Y22/'2009'!Y22)-1</f>
        <v>1.8724084427917953E-2</v>
      </c>
      <c r="Z24" s="30">
        <f>+(Z22/'2009'!Z22)-1</f>
        <v>-1.0548801738824443E-2</v>
      </c>
      <c r="AA24" s="30">
        <f>+(AA22/'2009'!AA22)-1</f>
        <v>3.2702577059695592E-3</v>
      </c>
      <c r="AB24" s="30">
        <f>+(AB22/'2009'!AC22)-1</f>
        <v>7.0276406727820984E-2</v>
      </c>
      <c r="AC24" s="30">
        <f>+(AC22/'2009'!AD22)-1</f>
        <v>6.4376152719225255E-2</v>
      </c>
      <c r="AD24" s="30">
        <f>+(AD22/'2009'!AE22)-1</f>
        <v>5.2678110501659825E-2</v>
      </c>
      <c r="AE24" s="30">
        <f>+(AE22/'2009'!AF22)-1</f>
        <v>7.1531648800541081E-2</v>
      </c>
      <c r="AF24" s="30">
        <f>+(AF22/'2009'!AG22)-1</f>
        <v>0.10607274854780036</v>
      </c>
      <c r="AG24" s="30">
        <f>+(AG22/'2009'!AH22)-1</f>
        <v>0.10635529549584821</v>
      </c>
      <c r="AH24" s="30">
        <f>+(AH22/'2009'!AI22)-1</f>
        <v>0.10814644810599905</v>
      </c>
      <c r="AI24" s="30">
        <f>+(AI22/'2009'!AJ22)-1</f>
        <v>0.10032809643262763</v>
      </c>
      <c r="AJ24" s="30">
        <f>+(AJ22/'2009'!AK22)-1</f>
        <v>9.6611395583041215E-2</v>
      </c>
      <c r="AK24" s="30">
        <f>+(AK22/'2009'!AL22)-1</f>
        <v>0.10536380810159551</v>
      </c>
      <c r="AL24" s="30">
        <f>+(AL22/'2009'!AM22)-1</f>
        <v>0.10421390790697038</v>
      </c>
      <c r="AM24" s="30">
        <f>+(AM22/'2009'!AN22)-1</f>
        <v>7.8324098499092942E-2</v>
      </c>
      <c r="AN24" s="30">
        <f>+(AN22/'2009'!AN22)-1</f>
        <v>7.2196655993651992E-2</v>
      </c>
      <c r="AO24" s="30">
        <f>+(AO22/'2009'!AO22)-1</f>
        <v>7.1640922328512158E-2</v>
      </c>
      <c r="AP24" s="30">
        <f>+(AP22/'2009'!AP22)-1</f>
        <v>8.8720573303990857E-2</v>
      </c>
      <c r="AQ24" s="30">
        <f>+(AQ22/'2009'!AQ22)-1</f>
        <v>5.1935207304648845E-2</v>
      </c>
      <c r="AR24" s="30">
        <f>+(AR22/'2009'!AR22)-1</f>
        <v>4.0301635972394889E-2</v>
      </c>
      <c r="AS24" s="30">
        <f>+(AS22/'2009'!AS22)-1</f>
        <v>8.7142625923253725E-2</v>
      </c>
      <c r="AT24" s="30">
        <f>+(AT22/'2009'!AT22)-1</f>
        <v>9.6659644408414014E-2</v>
      </c>
      <c r="AU24" s="30">
        <f>+(AU22/'2009'!AU22)-1</f>
        <v>0.10631404664448674</v>
      </c>
      <c r="AV24" s="30">
        <f>+(AV22/'2009'!AV22)-1</f>
        <v>8.386742443180939E-2</v>
      </c>
      <c r="AW24" s="30">
        <f>+(AW22/'2009'!AW22)-1</f>
        <v>3.8345962557455593E-3</v>
      </c>
      <c r="AX24" s="30">
        <f>+(AX22/'2009'!AX22)-1</f>
        <v>6.6789599942436162E-2</v>
      </c>
      <c r="AY24" s="30">
        <f>+(AY22/'2009'!AY22)-1</f>
        <v>6.9679534899433682E-2</v>
      </c>
      <c r="AZ24" s="30">
        <f>+(AZ22/'2009'!AZ22)-1</f>
        <v>5.422399609210049E-2</v>
      </c>
      <c r="BA24" s="30">
        <f>+(BA22/'2009'!BA22)-1</f>
        <v>5.7070540924975433E-2</v>
      </c>
      <c r="BB24" s="30">
        <f>+(BB22/'2009'!BB22)-1</f>
        <v>4.8513164388543695E-2</v>
      </c>
      <c r="BD24" s="68"/>
      <c r="BE24" s="14"/>
      <c r="BF24" s="14"/>
    </row>
    <row r="25" spans="1:60">
      <c r="A25" s="26" t="s">
        <v>183</v>
      </c>
      <c r="B25" s="29"/>
      <c r="C25" s="30">
        <f>+(C23/'2009'!C23)-1</f>
        <v>0.18281627821685964</v>
      </c>
      <c r="D25" s="30">
        <f>+(D23/'2009'!D23)-1</f>
        <v>0.14074096463934138</v>
      </c>
      <c r="E25" s="30">
        <f>+(E23/'2009'!E23)-1</f>
        <v>9.5356086015061958E-2</v>
      </c>
      <c r="F25" s="30">
        <f>+(F23/'2009'!F23)-1</f>
        <v>0.11491775624183531</v>
      </c>
      <c r="G25" s="30">
        <f>+(G23/'2009'!G23)-1</f>
        <v>0.1169832617894988</v>
      </c>
      <c r="H25" s="30">
        <f>+(H23/'2009'!H23)-1</f>
        <v>6.3535033528819618E-2</v>
      </c>
      <c r="I25" s="30">
        <f>+(I23/'2009'!I23)-1</f>
        <v>5.2746270378027704E-2</v>
      </c>
      <c r="J25" s="30">
        <f>+(J23/'2009'!J23)-1</f>
        <v>5.6871598025296954E-2</v>
      </c>
      <c r="K25" s="30">
        <f>+(K23/'2009'!K23)-1</f>
        <v>5.8856014099320841E-2</v>
      </c>
      <c r="L25" s="30">
        <f>+(L23/'2009'!L23)-1</f>
        <v>6.7743907234841139E-2</v>
      </c>
      <c r="M25" s="30">
        <f>+(M23/'2009'!M23)-1</f>
        <v>8.8520152223594328E-2</v>
      </c>
      <c r="N25" s="30">
        <f>+(N23/'2009'!N23)-1</f>
        <v>0.10344637787961264</v>
      </c>
      <c r="O25" s="30">
        <f>+(O23/'2009'!O23)-1</f>
        <v>8.1862674038174044E-2</v>
      </c>
      <c r="P25" s="30">
        <f>+(P23/'2009'!P23)-1</f>
        <v>7.101788882963489E-2</v>
      </c>
      <c r="Q25" s="30">
        <f>+(Q23/'2009'!Q23)-1</f>
        <v>6.2898436402835101E-2</v>
      </c>
      <c r="R25" s="30">
        <f>+(R23/'2009'!R23)-1</f>
        <v>4.321529315763839E-2</v>
      </c>
      <c r="S25" s="30">
        <f>+(S23/'2009'!S23)-1</f>
        <v>3.5944183474670321E-2</v>
      </c>
      <c r="T25" s="30">
        <f>+(T23/'2009'!T23)-1</f>
        <v>8.4554218091850597E-2</v>
      </c>
      <c r="U25" s="30">
        <f>+(U23/'2009'!U23)-1</f>
        <v>7.2521448264371013E-2</v>
      </c>
      <c r="V25" s="30">
        <f>+(V23/'2009'!V23)-1</f>
        <v>4.7333392197448365E-2</v>
      </c>
      <c r="W25" s="30">
        <f>+(W23/'2009'!W23)-1</f>
        <v>4.7491122690943577E-3</v>
      </c>
      <c r="X25" s="30">
        <f>+(X23/'2009'!X23)-1</f>
        <v>4.9052797052333563E-3</v>
      </c>
      <c r="Y25" s="30">
        <f>+(Y23/'2009'!Y23)-1</f>
        <v>9.8702193047179865E-3</v>
      </c>
      <c r="Z25" s="30">
        <f>+(Z23/'2009'!Z23)-1</f>
        <v>-1.5986946334849095E-2</v>
      </c>
      <c r="AA25" s="30">
        <f>+(AA23/'2009'!AA23)-1</f>
        <v>-1.5864184225969913E-3</v>
      </c>
      <c r="AB25" s="30">
        <f>+(AB23/'2009'!AC23)-1</f>
        <v>6.6939071347332346E-2</v>
      </c>
      <c r="AC25" s="30">
        <f>+(AC23/'2009'!AD23)-1</f>
        <v>6.0779411257771754E-2</v>
      </c>
      <c r="AD25" s="30">
        <f>+(AD23/'2009'!AE23)-1</f>
        <v>4.824263526251138E-2</v>
      </c>
      <c r="AE25" s="30">
        <f>+(AE23/'2009'!AF23)-1</f>
        <v>6.8489489992491492E-2</v>
      </c>
      <c r="AF25" s="30">
        <f>+(AF23/'2009'!AG23)-1</f>
        <v>0.10554001069334884</v>
      </c>
      <c r="AG25" s="30">
        <f>+(AG23/'2009'!AH23)-1</f>
        <v>0.10707302754128256</v>
      </c>
      <c r="AH25" s="30">
        <f>+(AH23/'2009'!AI23)-1</f>
        <v>0.10870185719582581</v>
      </c>
      <c r="AI25" s="30">
        <f>+(AI23/'2009'!AJ23)-1</f>
        <v>0.10065792432831078</v>
      </c>
      <c r="AJ25" s="30">
        <f>+(AJ23/'2009'!AK23)-1</f>
        <v>9.8855195951046415E-2</v>
      </c>
      <c r="AK25" s="30">
        <f>+(AK23/'2009'!AL23)-1</f>
        <v>0.10963424638250063</v>
      </c>
      <c r="AL25" s="30">
        <f>+(AL23/'2009'!AM23)-1</f>
        <v>0.10899809885668499</v>
      </c>
      <c r="AM25" s="30">
        <f>+(AM23/'2009'!AN23)-1</f>
        <v>8.1486739315871803E-2</v>
      </c>
      <c r="AN25" s="30">
        <f>+(AN23/'2009'!AN23)-1</f>
        <v>7.7503756750074704E-2</v>
      </c>
      <c r="AO25" s="30">
        <f>+(AO23/'2009'!AO23)-1</f>
        <v>7.6899824774664394E-2</v>
      </c>
      <c r="AP25" s="30">
        <f>+(AP23/'2009'!AP23)-1</f>
        <v>9.1309364046452846E-2</v>
      </c>
      <c r="AQ25" s="30">
        <f>+(AQ23/'2009'!AQ23)-1</f>
        <v>4.9110615504657451E-2</v>
      </c>
      <c r="AR25" s="30">
        <f>+(AR23/'2009'!AR23)-1</f>
        <v>6.2069730173186288E-2</v>
      </c>
      <c r="AS25" s="30">
        <f>+(AS23/'2009'!AS23)-1</f>
        <v>8.9674808531817307E-2</v>
      </c>
      <c r="AT25" s="30">
        <f>+(AT23/'2009'!AT23)-1</f>
        <v>9.6304225882446692E-2</v>
      </c>
      <c r="AU25" s="30">
        <f>+(AU23/'2009'!AU23)-1</f>
        <v>0.1019270069479532</v>
      </c>
      <c r="AV25" s="30">
        <f>+(AV23/'2009'!AV23)-1</f>
        <v>7.8653633593553485E-2</v>
      </c>
      <c r="AW25" s="30">
        <f>+(AW23/'2009'!AW23)-1</f>
        <v>-2.8332467125935512E-4</v>
      </c>
      <c r="AX25" s="30">
        <f>+(AX23/'2009'!AX23)-1</f>
        <v>6.4736570322838638E-2</v>
      </c>
      <c r="AY25" s="30">
        <f>+(AY23/'2009'!AY23)-1</f>
        <v>6.8969558725772373E-2</v>
      </c>
      <c r="AZ25" s="30">
        <f>+(AZ23/'2009'!AZ23)-1</f>
        <v>4.284645933359621E-2</v>
      </c>
      <c r="BA25" s="30">
        <f>+(BA23/'2009'!BA23)-1</f>
        <v>4.6002833584528169E-2</v>
      </c>
      <c r="BB25" s="30">
        <f>+(BB23/'2009'!BB23)-1</f>
        <v>4.8259990225318461E-2</v>
      </c>
      <c r="BD25" s="68"/>
      <c r="BE25" s="14"/>
      <c r="BF25" s="14"/>
    </row>
    <row r="26" spans="1:60">
      <c r="A26" s="14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D26" s="59"/>
      <c r="BE26" s="14"/>
      <c r="BF26" s="14"/>
    </row>
    <row r="27" spans="1:60" ht="23.25">
      <c r="A27" s="117" t="s">
        <v>2</v>
      </c>
      <c r="B27" s="65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158"/>
      <c r="AT27" s="158"/>
      <c r="AU27" s="158"/>
      <c r="AV27" s="158"/>
      <c r="AW27" s="158"/>
      <c r="AX27" s="158"/>
      <c r="AY27" s="155"/>
      <c r="AZ27" s="155"/>
      <c r="BA27" s="155"/>
      <c r="BB27" s="155"/>
      <c r="BD27" s="34"/>
    </row>
    <row r="28" spans="1:60">
      <c r="A28" s="35" t="s">
        <v>149</v>
      </c>
      <c r="AS28" t="s">
        <v>186</v>
      </c>
      <c r="BD28" s="34"/>
    </row>
    <row r="29" spans="1:60" ht="22.5">
      <c r="A29" s="1" t="s">
        <v>69</v>
      </c>
      <c r="B29" s="1" t="s">
        <v>9</v>
      </c>
      <c r="C29" s="2">
        <v>40182</v>
      </c>
      <c r="D29" s="2">
        <f t="shared" ref="D29:K29" si="10">+C29+7</f>
        <v>40189</v>
      </c>
      <c r="E29" s="2">
        <f t="shared" si="10"/>
        <v>40196</v>
      </c>
      <c r="F29" s="2">
        <f t="shared" si="10"/>
        <v>40203</v>
      </c>
      <c r="G29" s="2">
        <f t="shared" si="10"/>
        <v>40210</v>
      </c>
      <c r="H29" s="2">
        <f t="shared" si="10"/>
        <v>40217</v>
      </c>
      <c r="I29" s="2">
        <f t="shared" si="10"/>
        <v>40224</v>
      </c>
      <c r="J29" s="2">
        <f t="shared" si="10"/>
        <v>40231</v>
      </c>
      <c r="K29" s="2">
        <f t="shared" si="10"/>
        <v>40238</v>
      </c>
      <c r="L29" s="2">
        <v>40245</v>
      </c>
      <c r="M29" s="2">
        <v>40252</v>
      </c>
      <c r="N29" s="2">
        <v>40259</v>
      </c>
      <c r="O29" s="2">
        <v>40266</v>
      </c>
      <c r="P29" s="2">
        <v>40273</v>
      </c>
      <c r="Q29" s="2">
        <v>40280</v>
      </c>
      <c r="R29" s="2">
        <v>40287</v>
      </c>
      <c r="S29" s="2">
        <v>40294</v>
      </c>
      <c r="T29" s="2">
        <v>40301</v>
      </c>
      <c r="U29" s="2">
        <v>40308</v>
      </c>
      <c r="V29" s="2">
        <v>40315</v>
      </c>
      <c r="W29" s="2">
        <v>40322</v>
      </c>
      <c r="X29" s="2">
        <v>40329</v>
      </c>
      <c r="Y29" s="2">
        <v>40336</v>
      </c>
      <c r="Z29" s="2">
        <v>40343</v>
      </c>
      <c r="AA29" s="2">
        <v>40350</v>
      </c>
      <c r="AB29" s="2">
        <v>40357</v>
      </c>
      <c r="AC29" s="2">
        <v>40364</v>
      </c>
      <c r="AD29" s="2">
        <v>40371</v>
      </c>
      <c r="AE29" s="2">
        <v>40378</v>
      </c>
      <c r="AF29" s="2">
        <v>40385</v>
      </c>
      <c r="AG29" s="2">
        <v>40392</v>
      </c>
      <c r="AH29" s="2">
        <v>40399</v>
      </c>
      <c r="AI29" s="2">
        <v>40406</v>
      </c>
      <c r="AJ29" s="2">
        <v>40413</v>
      </c>
      <c r="AK29" s="2">
        <v>40420</v>
      </c>
      <c r="AL29" s="2">
        <v>40427</v>
      </c>
      <c r="AM29" s="2">
        <v>40434</v>
      </c>
      <c r="AN29" s="2">
        <v>40441</v>
      </c>
      <c r="AO29" s="2">
        <v>40448</v>
      </c>
      <c r="AP29" s="2">
        <v>40455</v>
      </c>
      <c r="AQ29" s="2">
        <v>40462</v>
      </c>
      <c r="AR29" s="2">
        <v>40469</v>
      </c>
      <c r="AS29" s="2">
        <v>40476</v>
      </c>
      <c r="AT29" s="2">
        <v>40483</v>
      </c>
      <c r="AU29" s="2">
        <v>40490</v>
      </c>
      <c r="AV29" s="2">
        <v>40497</v>
      </c>
      <c r="AW29" s="2">
        <v>40504</v>
      </c>
      <c r="AX29" s="2">
        <v>40511</v>
      </c>
      <c r="AY29" s="2">
        <v>40518</v>
      </c>
      <c r="AZ29" s="2">
        <v>40525</v>
      </c>
      <c r="BA29" s="2">
        <v>40532</v>
      </c>
      <c r="BB29" s="2">
        <v>40539</v>
      </c>
      <c r="BD29" s="83"/>
      <c r="BE29" s="3" t="s">
        <v>71</v>
      </c>
      <c r="BF29" s="3" t="s">
        <v>71</v>
      </c>
      <c r="BG29" s="73" t="s">
        <v>189</v>
      </c>
      <c r="BH29" s="73" t="s">
        <v>190</v>
      </c>
    </row>
    <row r="30" spans="1:60">
      <c r="A30" s="4"/>
      <c r="B30" s="4"/>
      <c r="C30" s="3" t="s">
        <v>25</v>
      </c>
      <c r="D30" s="3" t="s">
        <v>26</v>
      </c>
      <c r="E30" s="3" t="s">
        <v>27</v>
      </c>
      <c r="F30" s="3" t="s">
        <v>28</v>
      </c>
      <c r="G30" s="3" t="s">
        <v>29</v>
      </c>
      <c r="H30" s="3" t="s">
        <v>30</v>
      </c>
      <c r="I30" s="3" t="s">
        <v>31</v>
      </c>
      <c r="J30" s="3" t="s">
        <v>32</v>
      </c>
      <c r="K30" s="3" t="s">
        <v>33</v>
      </c>
      <c r="L30" s="3" t="s">
        <v>34</v>
      </c>
      <c r="M30" s="3" t="s">
        <v>35</v>
      </c>
      <c r="N30" s="3" t="s">
        <v>36</v>
      </c>
      <c r="O30" s="3" t="s">
        <v>37</v>
      </c>
      <c r="P30" s="3" t="s">
        <v>38</v>
      </c>
      <c r="Q30" s="3" t="s">
        <v>39</v>
      </c>
      <c r="R30" s="3" t="s">
        <v>40</v>
      </c>
      <c r="S30" s="3" t="s">
        <v>41</v>
      </c>
      <c r="T30" s="3" t="s">
        <v>42</v>
      </c>
      <c r="U30" s="3" t="s">
        <v>43</v>
      </c>
      <c r="V30" s="3" t="s">
        <v>44</v>
      </c>
      <c r="W30" s="3" t="s">
        <v>45</v>
      </c>
      <c r="X30" s="3" t="s">
        <v>46</v>
      </c>
      <c r="Y30" s="3" t="s">
        <v>47</v>
      </c>
      <c r="Z30" s="3" t="s">
        <v>48</v>
      </c>
      <c r="AA30" s="3" t="s">
        <v>49</v>
      </c>
      <c r="AB30" s="3" t="s">
        <v>50</v>
      </c>
      <c r="AC30" s="3" t="s">
        <v>51</v>
      </c>
      <c r="AD30" s="3" t="s">
        <v>52</v>
      </c>
      <c r="AE30" s="3" t="s">
        <v>53</v>
      </c>
      <c r="AF30" s="3" t="s">
        <v>54</v>
      </c>
      <c r="AG30" s="3" t="s">
        <v>55</v>
      </c>
      <c r="AH30" s="3" t="s">
        <v>56</v>
      </c>
      <c r="AI30" s="3" t="s">
        <v>57</v>
      </c>
      <c r="AJ30" s="3" t="s">
        <v>58</v>
      </c>
      <c r="AK30" s="3" t="s">
        <v>59</v>
      </c>
      <c r="AL30" s="3" t="s">
        <v>60</v>
      </c>
      <c r="AM30" s="3" t="s">
        <v>61</v>
      </c>
      <c r="AN30" s="3" t="s">
        <v>62</v>
      </c>
      <c r="AO30" s="3" t="s">
        <v>110</v>
      </c>
      <c r="AP30" s="3" t="s">
        <v>111</v>
      </c>
      <c r="AQ30" s="3" t="s">
        <v>112</v>
      </c>
      <c r="AR30" s="3" t="s">
        <v>113</v>
      </c>
      <c r="AS30" s="3" t="s">
        <v>114</v>
      </c>
      <c r="AT30" s="3" t="s">
        <v>115</v>
      </c>
      <c r="AU30" s="3" t="s">
        <v>116</v>
      </c>
      <c r="AV30" s="3" t="s">
        <v>117</v>
      </c>
      <c r="AW30" s="3" t="s">
        <v>118</v>
      </c>
      <c r="AX30" s="3" t="s">
        <v>119</v>
      </c>
      <c r="AY30" s="3" t="s">
        <v>120</v>
      </c>
      <c r="AZ30" s="3" t="s">
        <v>121</v>
      </c>
      <c r="BA30" s="3" t="s">
        <v>122</v>
      </c>
      <c r="BB30" s="3" t="s">
        <v>123</v>
      </c>
      <c r="BD30" s="1"/>
      <c r="BE30" s="5" t="s">
        <v>124</v>
      </c>
      <c r="BF30" s="5" t="s">
        <v>125</v>
      </c>
      <c r="BG30" s="75"/>
      <c r="BH30" s="75"/>
    </row>
    <row r="31" spans="1:60">
      <c r="A31" s="6" t="s">
        <v>20</v>
      </c>
      <c r="B31" s="7">
        <v>23.21</v>
      </c>
      <c r="C31" s="8">
        <v>531.47</v>
      </c>
      <c r="D31" s="8">
        <v>521.38600000000008</v>
      </c>
      <c r="E31" s="8">
        <v>489.096</v>
      </c>
      <c r="F31" s="8">
        <v>494.37200000000001</v>
      </c>
      <c r="G31" s="8">
        <v>511.79400000000004</v>
      </c>
      <c r="H31" s="8">
        <v>529.428</v>
      </c>
      <c r="I31" s="8">
        <v>514.75</v>
      </c>
      <c r="J31" s="8">
        <v>509.93800000000005</v>
      </c>
      <c r="K31" s="8">
        <v>517.24</v>
      </c>
      <c r="L31" s="8">
        <v>516.97</v>
      </c>
      <c r="M31" s="8">
        <v>519.46</v>
      </c>
      <c r="N31" s="8">
        <v>580.351</v>
      </c>
      <c r="O31" s="8">
        <v>592.53200000000004</v>
      </c>
      <c r="P31" s="8">
        <v>571.33400000000006</v>
      </c>
      <c r="Q31" s="8">
        <v>562.71600000000001</v>
      </c>
      <c r="R31" s="8">
        <v>555.75400000000002</v>
      </c>
      <c r="S31" s="8">
        <v>540.75800000000004</v>
      </c>
      <c r="T31" s="8">
        <v>511.47400000000005</v>
      </c>
      <c r="U31" s="8">
        <v>495.75</v>
      </c>
      <c r="V31" s="8">
        <v>497.072</v>
      </c>
      <c r="W31" s="8">
        <v>510.01800000000003</v>
      </c>
      <c r="X31" s="8">
        <v>518.98800000000006</v>
      </c>
      <c r="Y31" s="8">
        <v>519.54200000000003</v>
      </c>
      <c r="Z31" s="8">
        <v>522.26</v>
      </c>
      <c r="AA31" s="8">
        <v>507.476</v>
      </c>
      <c r="AB31" s="8">
        <v>498.226</v>
      </c>
      <c r="AC31" s="8">
        <v>522.04200000000003</v>
      </c>
      <c r="AD31" s="8">
        <v>572.55600000000004</v>
      </c>
      <c r="AE31" s="8">
        <v>573.19200000000001</v>
      </c>
      <c r="AF31" s="8">
        <v>578.38400000000001</v>
      </c>
      <c r="AG31" s="8">
        <v>585.726</v>
      </c>
      <c r="AH31" s="8">
        <v>611.976</v>
      </c>
      <c r="AI31" s="8">
        <v>609.03800000000001</v>
      </c>
      <c r="AJ31" s="8">
        <v>622.14</v>
      </c>
      <c r="AK31" s="8">
        <v>625.952</v>
      </c>
      <c r="AL31" s="8">
        <v>615.548</v>
      </c>
      <c r="AM31" s="8">
        <v>607.82400000000007</v>
      </c>
      <c r="AN31" s="8">
        <v>585.18400000000008</v>
      </c>
      <c r="AO31" s="8">
        <v>581.67399999999998</v>
      </c>
      <c r="AP31" s="8">
        <v>579.06200000000001</v>
      </c>
      <c r="AQ31" s="8">
        <v>580.87200000000007</v>
      </c>
      <c r="AR31" s="8">
        <v>576.26800000000003</v>
      </c>
      <c r="AS31" s="8">
        <v>558.19200000000001</v>
      </c>
      <c r="AT31" s="8">
        <v>537.11800000000005</v>
      </c>
      <c r="AU31" s="8">
        <v>529.52</v>
      </c>
      <c r="AV31" s="8">
        <v>509.25200000000001</v>
      </c>
      <c r="AW31" s="8">
        <v>500.834</v>
      </c>
      <c r="AX31" s="8">
        <v>491.47400000000005</v>
      </c>
      <c r="AY31" s="8">
        <v>495.49400000000003</v>
      </c>
      <c r="AZ31" s="8">
        <v>516.78399999999999</v>
      </c>
      <c r="BA31" s="8">
        <v>563.19400000000007</v>
      </c>
      <c r="BB31" s="8">
        <v>509.55</v>
      </c>
      <c r="BD31" s="84"/>
      <c r="BE31" s="20">
        <f t="shared" ref="BE31:BE39" si="11">+(BB31/BA31)-1</f>
        <v>-9.5249594278348226E-2</v>
      </c>
      <c r="BF31" s="20">
        <f>+(BB31/'2009'!BB31)-1</f>
        <v>-0.10616553698480191</v>
      </c>
      <c r="BG31" s="8">
        <f t="shared" ref="BG31:BG39" si="12">AVERAGE(C31:BB31)</f>
        <v>543.82701923076911</v>
      </c>
      <c r="BH31" s="20">
        <f>+(BG31/'2009'!BG31)-1</f>
        <v>4.9697537742026121E-3</v>
      </c>
    </row>
    <row r="32" spans="1:60">
      <c r="A32" s="6" t="s">
        <v>13</v>
      </c>
      <c r="B32" s="7">
        <v>52.3</v>
      </c>
      <c r="C32" s="8">
        <v>834.53</v>
      </c>
      <c r="D32" s="8">
        <v>744.34</v>
      </c>
      <c r="E32" s="8">
        <v>690.6</v>
      </c>
      <c r="F32" s="8">
        <v>657.48</v>
      </c>
      <c r="G32" s="8">
        <v>623.1</v>
      </c>
      <c r="H32" s="8">
        <v>634.26</v>
      </c>
      <c r="I32" s="8">
        <v>631.87</v>
      </c>
      <c r="J32" s="8">
        <v>629.99</v>
      </c>
      <c r="K32" s="8">
        <v>627.75</v>
      </c>
      <c r="L32" s="8">
        <v>634.57000000000005</v>
      </c>
      <c r="M32" s="8">
        <v>633.73</v>
      </c>
      <c r="N32" s="8">
        <v>583.14</v>
      </c>
      <c r="O32" s="8">
        <v>607.63</v>
      </c>
      <c r="P32" s="8">
        <v>632.66</v>
      </c>
      <c r="Q32" s="8">
        <v>624.62</v>
      </c>
      <c r="R32" s="8">
        <v>600.23</v>
      </c>
      <c r="S32" s="8">
        <v>581.63</v>
      </c>
      <c r="T32" s="8">
        <v>576.39</v>
      </c>
      <c r="U32" s="8">
        <v>577.69000000000005</v>
      </c>
      <c r="V32" s="8">
        <v>565.25</v>
      </c>
      <c r="W32" s="8">
        <v>565.67999999999995</v>
      </c>
      <c r="X32" s="8">
        <v>561</v>
      </c>
      <c r="Y32" s="8">
        <v>561.65</v>
      </c>
      <c r="Z32" s="8">
        <v>560.62</v>
      </c>
      <c r="AA32" s="8">
        <v>563.1</v>
      </c>
      <c r="AB32" s="8">
        <v>571.63</v>
      </c>
      <c r="AC32" s="8">
        <v>597.66999999999996</v>
      </c>
      <c r="AD32" s="8">
        <v>614.62</v>
      </c>
      <c r="AE32" s="8">
        <v>610.57000000000005</v>
      </c>
      <c r="AF32" s="8">
        <v>614.26</v>
      </c>
      <c r="AG32" s="8">
        <v>608.89</v>
      </c>
      <c r="AH32" s="8">
        <v>622.55999999999995</v>
      </c>
      <c r="AI32" s="8">
        <v>703.66</v>
      </c>
      <c r="AJ32" s="8">
        <v>631.5</v>
      </c>
      <c r="AK32" s="8">
        <v>668.72</v>
      </c>
      <c r="AL32" s="8">
        <v>672.68</v>
      </c>
      <c r="AM32" s="8">
        <v>691.96</v>
      </c>
      <c r="AN32" s="8">
        <v>693.81</v>
      </c>
      <c r="AO32" s="8">
        <v>696.55</v>
      </c>
      <c r="AP32" s="8">
        <v>695.85</v>
      </c>
      <c r="AQ32" s="8">
        <v>695.49</v>
      </c>
      <c r="AR32" s="8">
        <v>695.28</v>
      </c>
      <c r="AS32" s="8">
        <v>693.93</v>
      </c>
      <c r="AT32" s="8">
        <v>696.67</v>
      </c>
      <c r="AU32" s="8">
        <v>695.25</v>
      </c>
      <c r="AV32" s="8">
        <v>674.22</v>
      </c>
      <c r="AW32" s="8">
        <v>696.35</v>
      </c>
      <c r="AX32" s="8">
        <v>695.96</v>
      </c>
      <c r="AY32" s="8">
        <v>696.79</v>
      </c>
      <c r="AZ32" s="8">
        <v>688.5</v>
      </c>
      <c r="BA32" s="8">
        <v>698.38</v>
      </c>
      <c r="BB32" s="8">
        <v>697.48</v>
      </c>
      <c r="BD32" s="84"/>
      <c r="BE32" s="20">
        <f t="shared" si="11"/>
        <v>-1.2886966980726333E-3</v>
      </c>
      <c r="BF32" s="20">
        <f>+(BB32/'2009'!BB32)-1</f>
        <v>-0.15014012428414769</v>
      </c>
      <c r="BG32" s="8">
        <f t="shared" si="12"/>
        <v>644.66807692307691</v>
      </c>
      <c r="BH32" s="20">
        <f>+(BG32/'2009'!BG32)-1</f>
        <v>-8.5894985874760188E-2</v>
      </c>
    </row>
    <row r="33" spans="1:60">
      <c r="A33" s="6" t="s">
        <v>21</v>
      </c>
      <c r="B33" s="7">
        <v>19.37</v>
      </c>
      <c r="C33" s="8">
        <v>647.41999999999996</v>
      </c>
      <c r="D33" s="8">
        <v>532.16</v>
      </c>
      <c r="E33" s="8">
        <v>520.53</v>
      </c>
      <c r="F33" s="8">
        <v>481.62</v>
      </c>
      <c r="G33" s="8">
        <v>481.49</v>
      </c>
      <c r="H33" s="8">
        <v>477.06</v>
      </c>
      <c r="I33" s="8">
        <v>467.42</v>
      </c>
      <c r="J33" s="8">
        <v>476.43</v>
      </c>
      <c r="K33" s="8">
        <v>474.9</v>
      </c>
      <c r="L33" s="8">
        <v>487.87</v>
      </c>
      <c r="M33" s="8">
        <v>526.19000000000005</v>
      </c>
      <c r="N33" s="8">
        <v>589.53</v>
      </c>
      <c r="O33" s="8">
        <v>531.28</v>
      </c>
      <c r="P33" s="8">
        <v>532.27</v>
      </c>
      <c r="Q33" s="8">
        <v>496.11</v>
      </c>
      <c r="R33" s="8">
        <v>485.44</v>
      </c>
      <c r="S33" s="8">
        <v>500.62</v>
      </c>
      <c r="T33" s="8">
        <v>497.2</v>
      </c>
      <c r="U33" s="8">
        <v>495.59</v>
      </c>
      <c r="V33" s="8">
        <v>485.11</v>
      </c>
      <c r="W33" s="8">
        <v>491.44</v>
      </c>
      <c r="X33" s="8">
        <v>491.44</v>
      </c>
      <c r="Y33" s="8">
        <v>555.24</v>
      </c>
      <c r="Z33" s="8">
        <v>509.1</v>
      </c>
      <c r="AA33" s="8">
        <v>511.18</v>
      </c>
      <c r="AB33" s="8">
        <v>511.74</v>
      </c>
      <c r="AC33" s="8">
        <v>515.66</v>
      </c>
      <c r="AD33" s="8">
        <v>518.29999999999995</v>
      </c>
      <c r="AE33" s="8">
        <v>507.9</v>
      </c>
      <c r="AF33" s="8">
        <v>509.74</v>
      </c>
      <c r="AG33" s="8">
        <v>509.74</v>
      </c>
      <c r="AH33" s="8">
        <v>509.74</v>
      </c>
      <c r="AI33" s="8">
        <v>511.11</v>
      </c>
      <c r="AJ33" s="8">
        <v>538.02</v>
      </c>
      <c r="AK33" s="8">
        <v>535.44000000000005</v>
      </c>
      <c r="AL33" s="8">
        <v>533.04</v>
      </c>
      <c r="AM33" s="8">
        <v>539.28</v>
      </c>
      <c r="AN33" s="8">
        <v>551.57000000000005</v>
      </c>
      <c r="AO33" s="8">
        <v>551.57000000000005</v>
      </c>
      <c r="AP33" s="8">
        <v>549.48</v>
      </c>
      <c r="AQ33" s="8">
        <v>549.48</v>
      </c>
      <c r="AR33" s="8">
        <v>550.54999999999995</v>
      </c>
      <c r="AS33" s="8">
        <v>549.02</v>
      </c>
      <c r="AT33" s="8">
        <v>563.03</v>
      </c>
      <c r="AU33" s="8">
        <v>563.03</v>
      </c>
      <c r="AV33" s="8">
        <v>562.23</v>
      </c>
      <c r="AW33" s="8">
        <v>570.71</v>
      </c>
      <c r="AX33" s="8">
        <v>543.26</v>
      </c>
      <c r="AY33" s="8">
        <v>545.23</v>
      </c>
      <c r="AZ33" s="8">
        <v>546.32000000000005</v>
      </c>
      <c r="BA33" s="8">
        <v>546.32000000000005</v>
      </c>
      <c r="BB33" s="8">
        <v>546.32000000000005</v>
      </c>
      <c r="BD33" s="84"/>
      <c r="BE33" s="20">
        <f t="shared" si="11"/>
        <v>0</v>
      </c>
      <c r="BF33" s="20">
        <f>+(BB33/'2009'!BB33)-1</f>
        <v>-0.1864184661206254</v>
      </c>
      <c r="BG33" s="8">
        <f t="shared" si="12"/>
        <v>524.47057692307669</v>
      </c>
      <c r="BH33" s="20">
        <f>+(BG33/'2009'!BG33)-1</f>
        <v>-0.1445397447517105</v>
      </c>
    </row>
    <row r="34" spans="1:60">
      <c r="A34" s="6" t="s">
        <v>22</v>
      </c>
      <c r="B34" s="7">
        <v>0.93</v>
      </c>
      <c r="C34" s="8">
        <v>826</v>
      </c>
      <c r="D34" s="8">
        <v>839</v>
      </c>
      <c r="E34" s="8">
        <v>804</v>
      </c>
      <c r="F34" s="8">
        <v>809</v>
      </c>
      <c r="G34" s="8">
        <v>785</v>
      </c>
      <c r="H34" s="8">
        <v>746</v>
      </c>
      <c r="I34" s="8">
        <v>743</v>
      </c>
      <c r="J34" s="8">
        <v>731</v>
      </c>
      <c r="K34" s="8">
        <v>739</v>
      </c>
      <c r="L34" s="8">
        <v>748</v>
      </c>
      <c r="M34" s="8">
        <v>750</v>
      </c>
      <c r="N34" s="8">
        <v>744</v>
      </c>
      <c r="O34" s="8">
        <v>744</v>
      </c>
      <c r="P34" s="8">
        <v>744</v>
      </c>
      <c r="Q34" s="8">
        <v>744</v>
      </c>
      <c r="R34" s="8">
        <v>746</v>
      </c>
      <c r="S34" s="8">
        <v>719</v>
      </c>
      <c r="T34" s="8">
        <v>719</v>
      </c>
      <c r="U34" s="8">
        <v>706</v>
      </c>
      <c r="V34" s="8">
        <v>706</v>
      </c>
      <c r="W34" s="8">
        <v>706</v>
      </c>
      <c r="X34" s="8">
        <v>704</v>
      </c>
      <c r="Y34" s="8">
        <v>683</v>
      </c>
      <c r="Z34" s="8">
        <v>619</v>
      </c>
      <c r="AA34" s="8">
        <v>581</v>
      </c>
      <c r="AB34" s="8">
        <v>567</v>
      </c>
      <c r="AC34" s="8">
        <v>556</v>
      </c>
      <c r="AD34" s="8">
        <v>556</v>
      </c>
      <c r="AE34" s="8">
        <v>570</v>
      </c>
      <c r="AF34" s="8">
        <v>578</v>
      </c>
      <c r="AG34" s="8">
        <v>578</v>
      </c>
      <c r="AH34" s="8">
        <v>615</v>
      </c>
      <c r="AI34" s="8">
        <v>624</v>
      </c>
      <c r="AJ34" s="8">
        <v>622</v>
      </c>
      <c r="AK34" s="8">
        <v>622</v>
      </c>
      <c r="AL34" s="8">
        <v>628</v>
      </c>
      <c r="AM34" s="8">
        <v>628</v>
      </c>
      <c r="AN34" s="8">
        <v>628</v>
      </c>
      <c r="AO34" s="8">
        <v>631</v>
      </c>
      <c r="AP34" s="8">
        <v>624</v>
      </c>
      <c r="AQ34" s="8">
        <v>624</v>
      </c>
      <c r="AR34" s="8">
        <v>637</v>
      </c>
      <c r="AS34" s="8">
        <v>637</v>
      </c>
      <c r="AT34" s="8">
        <v>644</v>
      </c>
      <c r="AU34" s="8">
        <v>635</v>
      </c>
      <c r="AV34" s="8">
        <v>661</v>
      </c>
      <c r="AW34" s="8">
        <v>661</v>
      </c>
      <c r="AX34" s="8">
        <v>680</v>
      </c>
      <c r="AY34" s="8">
        <v>694</v>
      </c>
      <c r="AZ34" s="8">
        <v>698</v>
      </c>
      <c r="BA34" s="8">
        <v>698</v>
      </c>
      <c r="BB34" s="8">
        <v>696</v>
      </c>
      <c r="BD34" s="84"/>
      <c r="BE34" s="20">
        <f t="shared" si="11"/>
        <v>-2.8653295128939771E-3</v>
      </c>
      <c r="BF34" s="20">
        <f>+(BB34/'2009'!BB34)-1</f>
        <v>-0.14601226993865035</v>
      </c>
      <c r="BG34" s="8">
        <f t="shared" si="12"/>
        <v>680.32692307692309</v>
      </c>
      <c r="BH34" s="20">
        <f>+(BG34/'2009'!BG34)-1</f>
        <v>-0.11797145491494809</v>
      </c>
    </row>
    <row r="35" spans="1:60">
      <c r="A35" s="6" t="s">
        <v>23</v>
      </c>
      <c r="B35" s="7">
        <v>0.26</v>
      </c>
      <c r="C35" s="8">
        <v>686.54899999999998</v>
      </c>
      <c r="D35" s="8">
        <v>667.53750000000002</v>
      </c>
      <c r="E35" s="8">
        <v>558.61059999999998</v>
      </c>
      <c r="F35" s="8">
        <v>547.38170000000002</v>
      </c>
      <c r="G35" s="8">
        <v>562.47370000000001</v>
      </c>
      <c r="H35" s="8">
        <v>531.0421</v>
      </c>
      <c r="I35" s="8">
        <v>553.61810000000003</v>
      </c>
      <c r="J35" s="8">
        <v>531.07389999999998</v>
      </c>
      <c r="K35" s="8">
        <v>528.80029999999999</v>
      </c>
      <c r="L35" s="8">
        <v>515.02229999999997</v>
      </c>
      <c r="M35" s="8">
        <v>522.75300000000004</v>
      </c>
      <c r="N35" s="8">
        <v>527.51400000000001</v>
      </c>
      <c r="O35" s="8">
        <v>535.24440000000004</v>
      </c>
      <c r="P35" s="8">
        <v>529.57370000000003</v>
      </c>
      <c r="Q35" s="8">
        <v>523.87900000000002</v>
      </c>
      <c r="R35" s="8">
        <v>532.19870000000003</v>
      </c>
      <c r="S35" s="8">
        <v>535.54470000000003</v>
      </c>
      <c r="T35" s="8">
        <v>518.08370000000002</v>
      </c>
      <c r="U35" s="8">
        <v>492.41640000000001</v>
      </c>
      <c r="V35" s="8">
        <v>469.42180000000002</v>
      </c>
      <c r="W35" s="8">
        <v>479.60050000000001</v>
      </c>
      <c r="X35" s="8">
        <v>461.82240000000002</v>
      </c>
      <c r="Y35" s="8">
        <v>469.58920000000001</v>
      </c>
      <c r="Z35" s="8">
        <v>476.40130000000005</v>
      </c>
      <c r="AA35" s="8">
        <v>475.10300000000001</v>
      </c>
      <c r="AB35" s="8">
        <v>474.31150000000002</v>
      </c>
      <c r="AC35" s="8">
        <v>481.68380000000002</v>
      </c>
      <c r="AD35" s="8">
        <v>499.1712</v>
      </c>
      <c r="AE35" s="8">
        <v>509.60980000000001</v>
      </c>
      <c r="AF35" s="8">
        <v>547.41150000000005</v>
      </c>
      <c r="AG35" s="8">
        <v>561.8723</v>
      </c>
      <c r="AH35" s="8">
        <v>562.35440000000006</v>
      </c>
      <c r="AI35" s="8">
        <v>561.76220000000001</v>
      </c>
      <c r="AJ35" s="8">
        <v>577.80560000000003</v>
      </c>
      <c r="AK35" s="8">
        <v>559.62210000000005</v>
      </c>
      <c r="AL35" s="8">
        <v>571.36869999999999</v>
      </c>
      <c r="AM35" s="8">
        <v>585.77210000000002</v>
      </c>
      <c r="AN35" s="8">
        <v>576.74850000000004</v>
      </c>
      <c r="AO35" s="8">
        <v>600.39160000000004</v>
      </c>
      <c r="AP35" s="8">
        <v>550.32299999999998</v>
      </c>
      <c r="AQ35" s="8">
        <v>599.34310000000005</v>
      </c>
      <c r="AR35" s="8">
        <v>581.39260000000002</v>
      </c>
      <c r="AS35" s="8">
        <v>600.98930000000007</v>
      </c>
      <c r="AT35" s="8">
        <v>593.00450000000001</v>
      </c>
      <c r="AU35" s="8">
        <v>612.38400000000001</v>
      </c>
      <c r="AV35" s="8">
        <v>603.11630000000002</v>
      </c>
      <c r="AW35" s="8">
        <v>654.98850000000004</v>
      </c>
      <c r="AX35" s="8">
        <v>649.0598</v>
      </c>
      <c r="AY35" s="8">
        <v>655.41510000000005</v>
      </c>
      <c r="AZ35" s="8">
        <v>682.90730000000008</v>
      </c>
      <c r="BA35" s="8">
        <v>654.48340000000007</v>
      </c>
      <c r="BB35" s="8">
        <v>667.41880000000003</v>
      </c>
      <c r="BD35" s="84"/>
      <c r="BE35" s="20">
        <f t="shared" si="11"/>
        <v>1.9764290431201204E-2</v>
      </c>
      <c r="BF35" s="20">
        <f>+(BB35/'2009'!BB35)-1</f>
        <v>-3.9555692616400129E-2</v>
      </c>
      <c r="BG35" s="8">
        <f t="shared" si="12"/>
        <v>557.80703846153847</v>
      </c>
      <c r="BH35" s="20">
        <f>+(BG35/'2009'!BG35)-1</f>
        <v>3.0117202357678563E-2</v>
      </c>
    </row>
    <row r="36" spans="1:60">
      <c r="A36" s="6" t="s">
        <v>24</v>
      </c>
      <c r="B36" s="7">
        <v>3.64</v>
      </c>
      <c r="C36" s="8">
        <v>496</v>
      </c>
      <c r="D36" s="8">
        <v>496</v>
      </c>
      <c r="E36" s="8">
        <v>496</v>
      </c>
      <c r="F36" s="8">
        <v>484</v>
      </c>
      <c r="G36" s="8">
        <v>484</v>
      </c>
      <c r="H36" s="8">
        <v>484</v>
      </c>
      <c r="I36" s="8">
        <v>464</v>
      </c>
      <c r="J36" s="8">
        <v>440</v>
      </c>
      <c r="K36" s="8">
        <v>440</v>
      </c>
      <c r="L36" s="8">
        <v>444</v>
      </c>
      <c r="M36" s="8">
        <v>434</v>
      </c>
      <c r="N36" s="8">
        <v>446</v>
      </c>
      <c r="O36" s="8">
        <v>446</v>
      </c>
      <c r="P36" s="8">
        <v>441</v>
      </c>
      <c r="Q36" s="8">
        <v>429</v>
      </c>
      <c r="R36" s="8">
        <v>429</v>
      </c>
      <c r="S36" s="8">
        <v>405</v>
      </c>
      <c r="T36" s="8">
        <v>405</v>
      </c>
      <c r="U36" s="8">
        <v>393</v>
      </c>
      <c r="V36" s="8">
        <v>393</v>
      </c>
      <c r="W36" s="8">
        <v>380</v>
      </c>
      <c r="X36" s="8">
        <v>380</v>
      </c>
      <c r="Y36" s="8">
        <v>380</v>
      </c>
      <c r="Z36" s="8">
        <v>380</v>
      </c>
      <c r="AA36" s="8">
        <v>380</v>
      </c>
      <c r="AB36" s="8">
        <v>380</v>
      </c>
      <c r="AC36" s="8">
        <v>380</v>
      </c>
      <c r="AD36" s="8">
        <v>380</v>
      </c>
      <c r="AE36" s="8">
        <v>388</v>
      </c>
      <c r="AF36" s="8">
        <v>388</v>
      </c>
      <c r="AG36" s="8">
        <v>388</v>
      </c>
      <c r="AH36" s="8">
        <v>388</v>
      </c>
      <c r="AI36" s="8">
        <v>388</v>
      </c>
      <c r="AJ36" s="8">
        <v>388</v>
      </c>
      <c r="AK36" s="8">
        <v>388</v>
      </c>
      <c r="AL36" s="8">
        <v>388</v>
      </c>
      <c r="AM36" s="8">
        <v>400</v>
      </c>
      <c r="AN36" s="8">
        <v>400</v>
      </c>
      <c r="AO36" s="8">
        <v>428</v>
      </c>
      <c r="AP36" s="8">
        <v>432</v>
      </c>
      <c r="AQ36" s="8">
        <v>432</v>
      </c>
      <c r="AR36" s="8">
        <v>432</v>
      </c>
      <c r="AS36" s="8">
        <v>432</v>
      </c>
      <c r="AT36" s="8">
        <v>432</v>
      </c>
      <c r="AU36" s="8">
        <v>432</v>
      </c>
      <c r="AV36" s="8">
        <v>432</v>
      </c>
      <c r="AW36" s="8">
        <v>432</v>
      </c>
      <c r="AX36" s="8">
        <v>432</v>
      </c>
      <c r="AY36" s="8">
        <v>432</v>
      </c>
      <c r="AZ36" s="8">
        <v>432</v>
      </c>
      <c r="BA36" s="8">
        <v>466</v>
      </c>
      <c r="BB36" s="8">
        <v>466</v>
      </c>
      <c r="BD36" s="84"/>
      <c r="BE36" s="20">
        <f t="shared" si="11"/>
        <v>0</v>
      </c>
      <c r="BF36" s="20">
        <f>+(BB36/'2009'!BB36)-1</f>
        <v>-6.0483870967741882E-2</v>
      </c>
      <c r="BG36" s="8">
        <f t="shared" si="12"/>
        <v>423.17307692307691</v>
      </c>
      <c r="BH36" s="20">
        <f>+(BG36/'2009'!BG36)-1</f>
        <v>-2.8031502625218807E-2</v>
      </c>
    </row>
    <row r="37" spans="1:60">
      <c r="A37" s="6" t="s">
        <v>7</v>
      </c>
      <c r="B37" s="7">
        <v>0.26</v>
      </c>
      <c r="C37" s="8">
        <v>414.81</v>
      </c>
      <c r="D37" s="8">
        <v>405.28</v>
      </c>
      <c r="E37" s="8">
        <v>404.28</v>
      </c>
      <c r="F37" s="8">
        <v>447.45</v>
      </c>
      <c r="G37" s="8">
        <v>407.83</v>
      </c>
      <c r="H37" s="8">
        <v>400</v>
      </c>
      <c r="I37" s="8">
        <v>400</v>
      </c>
      <c r="J37" s="8">
        <v>375.41</v>
      </c>
      <c r="K37" s="8">
        <v>405.34</v>
      </c>
      <c r="L37" s="8">
        <v>407.14</v>
      </c>
      <c r="M37" s="8">
        <v>407.94</v>
      </c>
      <c r="N37" s="8">
        <v>403.43</v>
      </c>
      <c r="O37" s="8">
        <v>406.83</v>
      </c>
      <c r="P37" s="8">
        <v>403</v>
      </c>
      <c r="Q37" s="8">
        <v>402.06</v>
      </c>
      <c r="R37" s="8">
        <v>410.86</v>
      </c>
      <c r="S37" s="8">
        <v>405.31</v>
      </c>
      <c r="T37" s="8">
        <v>407.24</v>
      </c>
      <c r="U37" s="8">
        <v>403.85</v>
      </c>
      <c r="V37" s="8">
        <v>410.04</v>
      </c>
      <c r="W37" s="8">
        <v>410.76</v>
      </c>
      <c r="X37" s="8">
        <v>400</v>
      </c>
      <c r="Y37" s="8">
        <v>410.28</v>
      </c>
      <c r="Z37" s="8">
        <v>402.2</v>
      </c>
      <c r="AA37" s="8">
        <v>400</v>
      </c>
      <c r="AB37" s="8">
        <v>406.85</v>
      </c>
      <c r="AC37" s="8">
        <v>410.29</v>
      </c>
      <c r="AD37" s="8">
        <v>404.22</v>
      </c>
      <c r="AE37" s="8">
        <v>421.02</v>
      </c>
      <c r="AF37" s="8">
        <v>400</v>
      </c>
      <c r="AG37" s="8">
        <v>409.29</v>
      </c>
      <c r="AH37" s="8">
        <v>412.2</v>
      </c>
      <c r="AI37" s="8">
        <v>400</v>
      </c>
      <c r="AJ37" s="8">
        <v>421.9</v>
      </c>
      <c r="AK37" s="8">
        <v>400</v>
      </c>
      <c r="AL37" s="8">
        <v>400</v>
      </c>
      <c r="AM37" s="8">
        <v>412.29</v>
      </c>
      <c r="AN37" s="8">
        <v>406.86</v>
      </c>
      <c r="AO37" s="8">
        <v>403.51</v>
      </c>
      <c r="AP37" s="8">
        <v>414.17</v>
      </c>
      <c r="AQ37" s="8">
        <v>400</v>
      </c>
      <c r="AR37" s="8">
        <v>402.79</v>
      </c>
      <c r="AS37" s="8">
        <v>405.46</v>
      </c>
      <c r="AT37" s="8">
        <v>411.2</v>
      </c>
      <c r="AU37" s="8">
        <v>407.66</v>
      </c>
      <c r="AV37" s="8">
        <v>408.66</v>
      </c>
      <c r="AW37" s="8">
        <v>413.36</v>
      </c>
      <c r="AX37" s="8">
        <v>413.82</v>
      </c>
      <c r="AY37" s="8">
        <v>416.78</v>
      </c>
      <c r="AZ37" s="8">
        <v>416.01</v>
      </c>
      <c r="BA37" s="8">
        <v>413.18</v>
      </c>
      <c r="BB37" s="8">
        <v>412.57</v>
      </c>
      <c r="BD37" s="84"/>
      <c r="BE37" s="20">
        <f t="shared" si="11"/>
        <v>-1.4763541313713713E-3</v>
      </c>
      <c r="BF37" s="20">
        <f>+(BB37/'2009'!BB37)-1</f>
        <v>1.9270202831237482E-2</v>
      </c>
      <c r="BG37" s="8">
        <f t="shared" si="12"/>
        <v>407.60442307692313</v>
      </c>
      <c r="BH37" s="20">
        <f>+(BG37/'2009'!BG37)-1</f>
        <v>-1.6188958860755442E-2</v>
      </c>
    </row>
    <row r="38" spans="1:60">
      <c r="A38" s="6" t="s">
        <v>8</v>
      </c>
      <c r="B38" s="7">
        <v>0.03</v>
      </c>
      <c r="C38" s="8">
        <v>687.31</v>
      </c>
      <c r="D38" s="8">
        <v>309.48</v>
      </c>
      <c r="E38" s="8">
        <v>309.48</v>
      </c>
      <c r="F38" s="8">
        <v>309.48</v>
      </c>
      <c r="G38" s="8">
        <v>309.48</v>
      </c>
      <c r="H38" s="8">
        <v>309.48</v>
      </c>
      <c r="I38" s="8">
        <v>509.48</v>
      </c>
      <c r="J38" s="8">
        <v>288.05</v>
      </c>
      <c r="K38" s="8">
        <v>288.05</v>
      </c>
      <c r="L38" s="8">
        <v>288.05</v>
      </c>
      <c r="M38" s="8">
        <v>464.5</v>
      </c>
      <c r="N38" s="8">
        <v>475.4</v>
      </c>
      <c r="O38" s="8">
        <v>469.69</v>
      </c>
      <c r="P38" s="8">
        <v>469.69</v>
      </c>
      <c r="Q38" s="8">
        <v>469.69</v>
      </c>
      <c r="R38" s="8">
        <v>469.69</v>
      </c>
      <c r="S38" s="8">
        <v>469.69</v>
      </c>
      <c r="T38" s="8">
        <v>469.69</v>
      </c>
      <c r="U38" s="8">
        <v>352.34</v>
      </c>
      <c r="V38" s="8">
        <v>333.97</v>
      </c>
      <c r="W38" s="8">
        <v>333.97</v>
      </c>
      <c r="X38" s="8">
        <v>333.97</v>
      </c>
      <c r="Y38" s="8">
        <v>330.91</v>
      </c>
      <c r="Z38" s="8">
        <v>348.26</v>
      </c>
      <c r="AA38" s="8">
        <v>348.26</v>
      </c>
      <c r="AB38" s="8">
        <v>366.63</v>
      </c>
      <c r="AC38" s="8">
        <v>366.63</v>
      </c>
      <c r="AD38" s="8">
        <v>370.71</v>
      </c>
      <c r="AE38" s="8">
        <v>370.71</v>
      </c>
      <c r="AF38" s="8">
        <v>370.71</v>
      </c>
      <c r="AG38" s="8">
        <v>370.71</v>
      </c>
      <c r="AH38" s="8">
        <v>380.91</v>
      </c>
      <c r="AI38" s="8">
        <v>370.71</v>
      </c>
      <c r="AJ38" s="8">
        <v>370.71</v>
      </c>
      <c r="AK38" s="8">
        <v>370.71</v>
      </c>
      <c r="AL38" s="8">
        <v>370.71</v>
      </c>
      <c r="AM38" s="8">
        <v>370.71</v>
      </c>
      <c r="AN38" s="8">
        <v>370.71</v>
      </c>
      <c r="AO38" s="8">
        <v>370.71</v>
      </c>
      <c r="AP38" s="8">
        <v>370.71</v>
      </c>
      <c r="AQ38" s="8">
        <v>370.71</v>
      </c>
      <c r="AR38" s="8">
        <v>374.79</v>
      </c>
      <c r="AS38" s="8">
        <v>374.79</v>
      </c>
      <c r="AT38" s="8">
        <v>374.79</v>
      </c>
      <c r="AU38" s="8">
        <v>370.71</v>
      </c>
      <c r="AV38" s="8">
        <v>370.71</v>
      </c>
      <c r="AW38" s="8">
        <v>324.79000000000002</v>
      </c>
      <c r="AX38" s="8">
        <v>324.79000000000002</v>
      </c>
      <c r="AY38" s="8">
        <v>324.79000000000002</v>
      </c>
      <c r="AZ38" s="8">
        <v>324.79000000000002</v>
      </c>
      <c r="BA38" s="8">
        <v>324.79000000000002</v>
      </c>
      <c r="BB38" s="8">
        <v>324.79000000000002</v>
      </c>
      <c r="BD38" s="84"/>
      <c r="BE38" s="20">
        <f t="shared" si="11"/>
        <v>0</v>
      </c>
      <c r="BF38" s="20">
        <f>+(BB38/'2009'!BB38)-1</f>
        <v>-0.52744758551454218</v>
      </c>
      <c r="BG38" s="8">
        <f t="shared" si="12"/>
        <v>374.92288461538442</v>
      </c>
      <c r="BH38" s="20">
        <f>+(BG38/'2009'!BG38)-1</f>
        <v>-2.3129015956522281E-2</v>
      </c>
    </row>
    <row r="39" spans="1:60" s="149" customFormat="1">
      <c r="A39" s="16" t="s">
        <v>3</v>
      </c>
      <c r="B39" s="25">
        <f>SUM(B31:B38)</f>
        <v>100.00000000000001</v>
      </c>
      <c r="C39" s="147">
        <v>714.02460000000008</v>
      </c>
      <c r="D39" s="148">
        <v>642.12220000000002</v>
      </c>
      <c r="E39" s="148">
        <v>603.6576</v>
      </c>
      <c r="F39" s="148">
        <v>579.71630000000005</v>
      </c>
      <c r="G39" s="148">
        <v>565.46699999999998</v>
      </c>
      <c r="H39" s="148">
        <v>574.07370000000003</v>
      </c>
      <c r="I39" s="148">
        <v>566.91250000000002</v>
      </c>
      <c r="J39" s="148">
        <v>565.38340000000005</v>
      </c>
      <c r="K39" s="148">
        <v>565.75670000000002</v>
      </c>
      <c r="L39" s="151">
        <v>571.97130000000004</v>
      </c>
      <c r="M39" s="151">
        <v>579.26220000000001</v>
      </c>
      <c r="N39" s="151">
        <v>579.59030000000007</v>
      </c>
      <c r="O39" s="151">
        <v>583.97</v>
      </c>
      <c r="P39" s="151">
        <v>592.12570000000005</v>
      </c>
      <c r="Q39" s="151">
        <v>578.46230000000003</v>
      </c>
      <c r="R39" s="151">
        <v>562.08680000000004</v>
      </c>
      <c r="S39" s="151">
        <v>550.68830000000003</v>
      </c>
      <c r="T39" s="151">
        <v>540.44820000000004</v>
      </c>
      <c r="U39" s="151">
        <v>536.4982</v>
      </c>
      <c r="V39" s="151">
        <v>528.21980000000008</v>
      </c>
      <c r="W39" s="151">
        <v>532.23070000000007</v>
      </c>
      <c r="X39" s="151">
        <v>531.7722</v>
      </c>
      <c r="Y39" s="151">
        <v>544.44950000000006</v>
      </c>
      <c r="Z39" s="151">
        <v>535.01100000000008</v>
      </c>
      <c r="AA39" s="148">
        <v>532.9171</v>
      </c>
      <c r="AB39" s="148">
        <v>535.23090000000002</v>
      </c>
      <c r="AC39" s="148">
        <v>555.06259999999997</v>
      </c>
      <c r="AD39" s="148">
        <v>576.19400000000007</v>
      </c>
      <c r="AE39" s="148">
        <v>572.70130000000006</v>
      </c>
      <c r="AF39" s="148">
        <v>576.31060000000002</v>
      </c>
      <c r="AG39" s="148">
        <v>575.26790000000005</v>
      </c>
      <c r="AH39" s="148">
        <v>588.86599999999999</v>
      </c>
      <c r="AI39" s="148">
        <v>630.91210000000001</v>
      </c>
      <c r="AJ39" s="148">
        <v>601.5059</v>
      </c>
      <c r="AK39" s="148">
        <v>621.25279999999998</v>
      </c>
      <c r="AL39" s="148">
        <v>620.53060000000005</v>
      </c>
      <c r="AM39" s="148">
        <v>630.53610000000003</v>
      </c>
      <c r="AN39" s="64">
        <v>628.59190000000001</v>
      </c>
      <c r="AO39" s="64">
        <v>630.31020000000001</v>
      </c>
      <c r="AP39" s="64">
        <v>628.91100000000006</v>
      </c>
      <c r="AQ39" s="64">
        <v>629.23340000000007</v>
      </c>
      <c r="AR39" s="64">
        <v>628.34500000000003</v>
      </c>
      <c r="AS39" s="64">
        <v>623.20500000000004</v>
      </c>
      <c r="AT39" s="64">
        <v>622.51980000000003</v>
      </c>
      <c r="AU39" s="64">
        <v>619.96990000000005</v>
      </c>
      <c r="AV39" s="64">
        <v>604.33230000000003</v>
      </c>
      <c r="AW39" s="64">
        <v>615.72840000000008</v>
      </c>
      <c r="AX39" s="64">
        <v>608.19740000000002</v>
      </c>
      <c r="AY39" s="64">
        <v>610.10050000000001</v>
      </c>
      <c r="AZ39" s="64">
        <v>611.02409999999998</v>
      </c>
      <c r="BA39" s="64">
        <v>628.11940000000004</v>
      </c>
      <c r="BB39" s="64">
        <v>615.21140000000003</v>
      </c>
      <c r="BD39" s="152"/>
      <c r="BE39" s="20">
        <f t="shared" si="11"/>
        <v>-2.0550232965261039E-2</v>
      </c>
      <c r="BF39" s="20">
        <f>+(BB39/'2009'!BB39)-1</f>
        <v>-0.14590579648778323</v>
      </c>
      <c r="BG39" s="64">
        <f t="shared" si="12"/>
        <v>589.32669423076925</v>
      </c>
      <c r="BH39" s="20">
        <f>+(BG39/'2009'!BG39)-1</f>
        <v>-7.7472153321544113E-2</v>
      </c>
    </row>
    <row r="40" spans="1:60">
      <c r="A40" s="26" t="s">
        <v>182</v>
      </c>
      <c r="B40" s="27"/>
      <c r="C40" s="28">
        <f>+(C39/'2009'!C39)-1</f>
        <v>1.1807636895184714E-3</v>
      </c>
      <c r="D40" s="28">
        <f>+(D39/'2009'!D39)-1</f>
        <v>-0.10618953137888709</v>
      </c>
      <c r="E40" s="28">
        <f>+(E39/'2009'!E39)-1</f>
        <v>-0.10135244270812471</v>
      </c>
      <c r="F40" s="28">
        <f>+(F39/'2009'!F39)-1</f>
        <v>-0.10897976209798388</v>
      </c>
      <c r="G40" s="28">
        <f>+(G39/'2009'!G39)-1</f>
        <v>-0.10406989898452168</v>
      </c>
      <c r="H40" s="28">
        <f>+(H39/'2009'!H39)-1</f>
        <v>-8.3761973406333512E-2</v>
      </c>
      <c r="I40" s="28">
        <f>+(I39/'2009'!I39)-1</f>
        <v>-7.3847174266947979E-2</v>
      </c>
      <c r="J40" s="28">
        <f>+(J39/'2009'!J39)-1</f>
        <v>-4.7794570888672561E-2</v>
      </c>
      <c r="K40" s="28">
        <f>+(K39/'2009'!K39)-1</f>
        <v>-9.3297878003405499E-3</v>
      </c>
      <c r="L40" s="28">
        <f>+(L39/'2009'!L39)-1</f>
        <v>2.9692826497414115E-2</v>
      </c>
      <c r="M40" s="28">
        <f>+(M39/'2009'!M39)-1</f>
        <v>5.1208233386722757E-2</v>
      </c>
      <c r="N40" s="28">
        <f>+(N39/'2009'!N39)-1</f>
        <v>4.0827295560032395E-2</v>
      </c>
      <c r="O40" s="28">
        <f>+(O39/'2009'!O39)-1</f>
        <v>4.7432474801138991E-2</v>
      </c>
      <c r="P40" s="28">
        <f>+(P39/'2009'!P39)-1</f>
        <v>0.10911735061141159</v>
      </c>
      <c r="Q40" s="28">
        <f>+(Q39/'2009'!Q39)-1</f>
        <v>5.2318653759323652E-2</v>
      </c>
      <c r="R40" s="28">
        <f>+(R39/'2009'!R39)-1</f>
        <v>-2.9248274073083835E-2</v>
      </c>
      <c r="S40" s="28">
        <f>+(S39/'2009'!S39)-1</f>
        <v>-3.0378822333348765E-2</v>
      </c>
      <c r="T40" s="28">
        <f>+(T39/'2009'!T39)-1</f>
        <v>-3.3983620297189709E-2</v>
      </c>
      <c r="U40" s="28">
        <f>+(U39/'2009'!U39)-1</f>
        <v>-3.7309280279954615E-2</v>
      </c>
      <c r="V40" s="28">
        <f>+(V39/'2009'!V39)-1</f>
        <v>-4.2181944518990822E-2</v>
      </c>
      <c r="W40" s="28">
        <f>+(W39/'2009'!W39)-1</f>
        <v>-3.4266851769964024E-2</v>
      </c>
      <c r="X40" s="28">
        <f>+(X39/'2009'!X39)-1</f>
        <v>-4.5060831619871955E-2</v>
      </c>
      <c r="Y40" s="28">
        <f>+(Y39/'2009'!Y39)-1</f>
        <v>-1.6876265697355786E-2</v>
      </c>
      <c r="Z40" s="28">
        <f>+(Z39/'2009'!Z39)-1</f>
        <v>-4.7893699428178449E-2</v>
      </c>
      <c r="AA40" s="28">
        <f>+(AA39/'2009'!AA39)-1</f>
        <v>-5.336276358755665E-2</v>
      </c>
      <c r="AB40" s="28">
        <f>+(AB39/'2009'!AC39)-1</f>
        <v>-9.1054536636097416E-2</v>
      </c>
      <c r="AC40" s="28">
        <f>+(AC39/'2009'!AD39)-1</f>
        <v>-9.6026646454690612E-2</v>
      </c>
      <c r="AD40" s="28">
        <f>+(AD39/'2009'!AE39)-1</f>
        <v>-6.9771872172215033E-2</v>
      </c>
      <c r="AE40" s="28">
        <f>+(AE39/'2009'!AF39)-1</f>
        <v>-9.5766580417067315E-2</v>
      </c>
      <c r="AF40" s="28">
        <f>+(AF39/'2009'!AG39)-1</f>
        <v>-0.10929339348338696</v>
      </c>
      <c r="AG40" s="28">
        <f>+(AG39/'2009'!AH39)-1</f>
        <v>-0.11338296179288798</v>
      </c>
      <c r="AH40" s="28">
        <f>+(AH39/'2009'!AI39)-1</f>
        <v>-8.9890024733114138E-2</v>
      </c>
      <c r="AI40" s="28">
        <f>+(AI39/'2009'!AJ39)-1</f>
        <v>-2.5860897642162262E-2</v>
      </c>
      <c r="AJ40" s="28">
        <f>+(AJ39/'2009'!AK39)-1</f>
        <v>-9.6368805304616223E-2</v>
      </c>
      <c r="AK40" s="28">
        <f>+(AK39/'2009'!AL39)-1</f>
        <v>-8.2549633656520682E-2</v>
      </c>
      <c r="AL40" s="28">
        <f>+(AL39/'2009'!AM39)-1</f>
        <v>-0.11406218791149281</v>
      </c>
      <c r="AM40" s="28">
        <f>+(AM39/'2009'!AN39)-1</f>
        <v>-0.1209494540718552</v>
      </c>
      <c r="AN40" s="28">
        <f>+(AN39/'2009'!AN39)-1</f>
        <v>-0.12365992548085702</v>
      </c>
      <c r="AO40" s="28">
        <f>+(AO39/'2009'!AO39)-1</f>
        <v>-0.13238576838364702</v>
      </c>
      <c r="AP40" s="28">
        <f>+(AP39/'2009'!AP39)-1</f>
        <v>-0.13950136830434923</v>
      </c>
      <c r="AQ40" s="28">
        <f>+(AQ39/'2009'!AQ39)-1</f>
        <v>-0.13560915782551575</v>
      </c>
      <c r="AR40" s="28">
        <f>+(AR39/'2009'!AR39)-1</f>
        <v>-0.13345899553535101</v>
      </c>
      <c r="AS40" s="28">
        <f>+(AS39/'2009'!AS39)-1</f>
        <v>-0.13906811778757755</v>
      </c>
      <c r="AT40" s="28">
        <f>+(AT39/'2009'!AT39)-1</f>
        <v>-0.13332684567318309</v>
      </c>
      <c r="AU40" s="28">
        <f>+(AU39/'2009'!AU39)-1</f>
        <v>-0.12890866768120945</v>
      </c>
      <c r="AV40" s="28">
        <f>+(AV39/'2009'!AV39)-1</f>
        <v>-0.14490708524691942</v>
      </c>
      <c r="AW40" s="28">
        <f>+(AW39/'2009'!AW39)-1</f>
        <v>-0.12274943320430443</v>
      </c>
      <c r="AX40" s="28">
        <f>+(AX39/'2009'!AX39)-1</f>
        <v>-0.1476334112874168</v>
      </c>
      <c r="AY40" s="28">
        <f>+(AY39/'2009'!AY39)-1</f>
        <v>-0.14508430182128695</v>
      </c>
      <c r="AZ40" s="28">
        <f>+(AZ39/'2009'!AZ39)-1</f>
        <v>-0.14474381118479818</v>
      </c>
      <c r="BA40" s="28">
        <f>+(BA39/'2009'!BA39)-1</f>
        <v>-0.13365625628859101</v>
      </c>
      <c r="BB40" s="28">
        <f>+(BB39/'2009'!BB39)-1</f>
        <v>-0.14590579648778323</v>
      </c>
    </row>
    <row r="41" spans="1:60">
      <c r="A41" s="408" t="s">
        <v>67</v>
      </c>
      <c r="B41" s="409"/>
      <c r="C41" s="409"/>
    </row>
    <row r="42" spans="1:60">
      <c r="B42" s="40"/>
      <c r="D42" s="111"/>
    </row>
    <row r="44" spans="1:60">
      <c r="A44" t="s">
        <v>153</v>
      </c>
      <c r="C44" s="36">
        <f>+C22</f>
        <v>446.57730000000004</v>
      </c>
      <c r="D44" s="36">
        <f>+D22</f>
        <v>455.99370000000005</v>
      </c>
      <c r="E44" s="36">
        <f>+E22</f>
        <v>443.41450000000003</v>
      </c>
      <c r="F44" s="36">
        <f>+F22</f>
        <v>444.6157</v>
      </c>
      <c r="G44" s="36">
        <f t="shared" ref="G44:O44" si="13">+G22</f>
        <v>444.35970000000003</v>
      </c>
      <c r="H44" s="36">
        <f t="shared" si="13"/>
        <v>438.92270000000002</v>
      </c>
      <c r="I44" s="36">
        <f t="shared" si="13"/>
        <v>434.66540000000003</v>
      </c>
      <c r="J44" s="36">
        <f t="shared" si="13"/>
        <v>435.92060000000004</v>
      </c>
      <c r="K44" s="36">
        <f t="shared" si="13"/>
        <v>432.10580000000004</v>
      </c>
      <c r="L44" s="36">
        <f t="shared" si="13"/>
        <v>434.50290000000001</v>
      </c>
      <c r="M44" s="36">
        <f t="shared" si="13"/>
        <v>441.2885</v>
      </c>
      <c r="N44" s="36">
        <f t="shared" si="13"/>
        <v>446.3931</v>
      </c>
      <c r="O44" s="36">
        <f t="shared" si="13"/>
        <v>452.27360000000004</v>
      </c>
      <c r="P44" s="36">
        <f t="shared" ref="P44:U44" si="14">+P22</f>
        <v>464.60930000000002</v>
      </c>
      <c r="Q44" s="36">
        <f t="shared" si="14"/>
        <v>467.89450000000005</v>
      </c>
      <c r="R44" s="36">
        <f t="shared" si="14"/>
        <v>461.9391</v>
      </c>
      <c r="S44" s="36">
        <f t="shared" si="14"/>
        <v>462.04180000000002</v>
      </c>
      <c r="T44" s="36">
        <f t="shared" si="14"/>
        <v>461.49630000000002</v>
      </c>
      <c r="U44" s="36">
        <f t="shared" si="14"/>
        <v>468.18870000000004</v>
      </c>
      <c r="V44" s="36">
        <f t="shared" ref="V44:AA44" si="15">+V22</f>
        <v>464.81890000000004</v>
      </c>
      <c r="W44" s="36">
        <f t="shared" si="15"/>
        <v>461.47110000000004</v>
      </c>
      <c r="X44" s="36">
        <f t="shared" si="15"/>
        <v>460.3553</v>
      </c>
      <c r="Y44" s="36">
        <f t="shared" si="15"/>
        <v>456.97110000000004</v>
      </c>
      <c r="Z44" s="36">
        <f t="shared" si="15"/>
        <v>436.92750000000001</v>
      </c>
      <c r="AA44" s="36">
        <f t="shared" si="15"/>
        <v>423.64120000000003</v>
      </c>
      <c r="AB44" s="36">
        <f t="shared" ref="AB44:AG44" si="16">+AB22</f>
        <v>420.19330000000002</v>
      </c>
      <c r="AC44" s="36">
        <f t="shared" si="16"/>
        <v>408.52960000000002</v>
      </c>
      <c r="AD44" s="36">
        <f t="shared" si="16"/>
        <v>410.06960000000004</v>
      </c>
      <c r="AE44" s="36">
        <f t="shared" si="16"/>
        <v>412.25230000000005</v>
      </c>
      <c r="AF44" s="36">
        <f t="shared" si="16"/>
        <v>420.26130000000001</v>
      </c>
      <c r="AG44" s="36">
        <f t="shared" si="16"/>
        <v>423.28700000000003</v>
      </c>
      <c r="AH44" s="36">
        <f t="shared" ref="AH44:AM44" si="17">+AH22</f>
        <v>430.50060000000002</v>
      </c>
      <c r="AI44" s="36">
        <f t="shared" si="17"/>
        <v>427.05670000000003</v>
      </c>
      <c r="AJ44" s="36">
        <f t="shared" si="17"/>
        <v>425.21710000000002</v>
      </c>
      <c r="AK44" s="36">
        <f t="shared" si="17"/>
        <v>428.1336</v>
      </c>
      <c r="AL44" s="36">
        <f t="shared" si="17"/>
        <v>428.86310000000003</v>
      </c>
      <c r="AM44" s="36">
        <f t="shared" si="17"/>
        <v>421.00350000000003</v>
      </c>
      <c r="AN44" s="36">
        <f t="shared" ref="AN44:AS44" si="18">+AN22</f>
        <v>418.6112</v>
      </c>
      <c r="AO44" s="36">
        <f t="shared" si="18"/>
        <v>413.52930000000003</v>
      </c>
      <c r="AP44" s="36">
        <f t="shared" si="18"/>
        <v>405.9667</v>
      </c>
      <c r="AQ44" s="36">
        <f t="shared" si="18"/>
        <v>406.6123</v>
      </c>
      <c r="AR44" s="36">
        <f t="shared" si="18"/>
        <v>410.69080000000002</v>
      </c>
      <c r="AS44" s="36">
        <f t="shared" si="18"/>
        <v>411.06950000000001</v>
      </c>
      <c r="AT44" s="36">
        <f t="shared" ref="AT44:AY44" si="19">+AT22</f>
        <v>416.9194</v>
      </c>
      <c r="AU44" s="36">
        <f t="shared" si="19"/>
        <v>425.10250000000002</v>
      </c>
      <c r="AV44" s="36">
        <f t="shared" si="19"/>
        <v>427.06360000000001</v>
      </c>
      <c r="AW44" s="36">
        <f t="shared" si="19"/>
        <v>427.12620000000004</v>
      </c>
      <c r="AX44" s="36">
        <f t="shared" si="19"/>
        <v>437.36080000000004</v>
      </c>
      <c r="AY44" s="36">
        <f t="shared" si="19"/>
        <v>440.12510000000003</v>
      </c>
      <c r="AZ44" s="36">
        <f>+AZ22</f>
        <v>445.44</v>
      </c>
      <c r="BA44" s="36">
        <f>+BA22</f>
        <v>451.46690000000001</v>
      </c>
      <c r="BB44" s="36">
        <f>+BB22</f>
        <v>450.61080000000004</v>
      </c>
      <c r="BG44" s="36">
        <f>+BG22</f>
        <v>436.23944423076927</v>
      </c>
    </row>
    <row r="45" spans="1:60">
      <c r="A45" t="s">
        <v>150</v>
      </c>
      <c r="C45" s="36">
        <f>MAX(C9:C21)</f>
        <v>615</v>
      </c>
      <c r="D45" s="36">
        <f>MAX(D9:D21)</f>
        <v>619</v>
      </c>
      <c r="E45" s="36">
        <f>MAX(E9:E21)</f>
        <v>615</v>
      </c>
      <c r="F45" s="36">
        <f>MAX(F9:F21)</f>
        <v>600</v>
      </c>
      <c r="G45" s="36">
        <f t="shared" ref="G45:O45" si="20">MAX(G9:G21)</f>
        <v>589</v>
      </c>
      <c r="H45" s="36">
        <f t="shared" si="20"/>
        <v>585</v>
      </c>
      <c r="I45" s="36">
        <f t="shared" si="20"/>
        <v>582</v>
      </c>
      <c r="J45" s="36">
        <f t="shared" si="20"/>
        <v>582</v>
      </c>
      <c r="K45" s="36">
        <f t="shared" si="20"/>
        <v>582</v>
      </c>
      <c r="L45" s="36">
        <f t="shared" si="20"/>
        <v>588</v>
      </c>
      <c r="M45" s="36">
        <f t="shared" si="20"/>
        <v>594</v>
      </c>
      <c r="N45" s="36">
        <f t="shared" si="20"/>
        <v>603</v>
      </c>
      <c r="O45" s="36">
        <f t="shared" si="20"/>
        <v>604</v>
      </c>
      <c r="P45" s="36">
        <f t="shared" ref="P45:U45" si="21">MAX(P9:P21)</f>
        <v>601</v>
      </c>
      <c r="Q45" s="36">
        <f t="shared" si="21"/>
        <v>598</v>
      </c>
      <c r="R45" s="36">
        <f t="shared" si="21"/>
        <v>596</v>
      </c>
      <c r="S45" s="36">
        <f t="shared" si="21"/>
        <v>593</v>
      </c>
      <c r="T45" s="36">
        <f t="shared" si="21"/>
        <v>585</v>
      </c>
      <c r="U45" s="36">
        <f t="shared" si="21"/>
        <v>573</v>
      </c>
      <c r="V45" s="36">
        <f t="shared" ref="V45:AA45" si="22">MAX(V9:V21)</f>
        <v>563</v>
      </c>
      <c r="W45" s="36">
        <f t="shared" si="22"/>
        <v>557</v>
      </c>
      <c r="X45" s="36">
        <f t="shared" si="22"/>
        <v>553</v>
      </c>
      <c r="Y45" s="36">
        <f t="shared" si="22"/>
        <v>552</v>
      </c>
      <c r="Z45" s="36">
        <f t="shared" si="22"/>
        <v>550</v>
      </c>
      <c r="AA45" s="36">
        <f t="shared" si="22"/>
        <v>548</v>
      </c>
      <c r="AB45" s="36">
        <f t="shared" ref="AB45:AG45" si="23">MAX(AB9:AB21)</f>
        <v>547</v>
      </c>
      <c r="AC45" s="36">
        <f t="shared" si="23"/>
        <v>547</v>
      </c>
      <c r="AD45" s="36">
        <f t="shared" si="23"/>
        <v>547</v>
      </c>
      <c r="AE45" s="36">
        <f t="shared" si="23"/>
        <v>549</v>
      </c>
      <c r="AF45" s="36">
        <f t="shared" si="23"/>
        <v>549</v>
      </c>
      <c r="AG45" s="36">
        <f t="shared" si="23"/>
        <v>549</v>
      </c>
      <c r="AH45" s="36">
        <f t="shared" ref="AH45:AM45" si="24">MAX(AH9:AH21)</f>
        <v>557</v>
      </c>
      <c r="AI45" s="36">
        <f t="shared" si="24"/>
        <v>559</v>
      </c>
      <c r="AJ45" s="36">
        <f t="shared" si="24"/>
        <v>559</v>
      </c>
      <c r="AK45" s="36">
        <f t="shared" si="24"/>
        <v>567</v>
      </c>
      <c r="AL45" s="36">
        <f t="shared" si="24"/>
        <v>567</v>
      </c>
      <c r="AM45" s="36">
        <f t="shared" si="24"/>
        <v>572</v>
      </c>
      <c r="AN45" s="36">
        <f t="shared" ref="AN45:AS45" si="25">MAX(AN9:AN21)</f>
        <v>572</v>
      </c>
      <c r="AO45" s="36">
        <f t="shared" si="25"/>
        <v>573</v>
      </c>
      <c r="AP45" s="36">
        <f t="shared" si="25"/>
        <v>574</v>
      </c>
      <c r="AQ45" s="36">
        <f t="shared" si="25"/>
        <v>577</v>
      </c>
      <c r="AR45" s="36">
        <f t="shared" si="25"/>
        <v>582</v>
      </c>
      <c r="AS45" s="36">
        <f t="shared" si="25"/>
        <v>591</v>
      </c>
      <c r="AT45" s="36">
        <f t="shared" ref="AT45:AY45" si="26">MAX(AT9:AT21)</f>
        <v>599</v>
      </c>
      <c r="AU45" s="36">
        <f t="shared" si="26"/>
        <v>603</v>
      </c>
      <c r="AV45" s="36">
        <f t="shared" si="26"/>
        <v>605</v>
      </c>
      <c r="AW45" s="36">
        <f t="shared" si="26"/>
        <v>606</v>
      </c>
      <c r="AX45" s="36">
        <f t="shared" si="26"/>
        <v>607</v>
      </c>
      <c r="AY45" s="36">
        <f t="shared" si="26"/>
        <v>607</v>
      </c>
      <c r="AZ45" s="36">
        <f>MAX(AZ9:AZ21)</f>
        <v>613</v>
      </c>
      <c r="BA45" s="36">
        <f>MAX(BA9:BA21)</f>
        <v>613</v>
      </c>
      <c r="BB45" s="36">
        <f>MAX(BB9:BB21)</f>
        <v>612</v>
      </c>
      <c r="BG45" s="36">
        <f>MAX(BG9:BG21)</f>
        <v>581.34615384615381</v>
      </c>
    </row>
    <row r="46" spans="1:60">
      <c r="A46" t="s">
        <v>151</v>
      </c>
      <c r="C46" s="36">
        <f>MIN(C9:C21)</f>
        <v>167.13740000000001</v>
      </c>
      <c r="D46" s="36">
        <f>MIN(D9:D21)</f>
        <v>169.61</v>
      </c>
      <c r="E46" s="36">
        <f>MIN(E9:E21)</f>
        <v>169.67700000000002</v>
      </c>
      <c r="F46" s="36">
        <f>MIN(F9:F21)</f>
        <v>169.81280000000001</v>
      </c>
      <c r="G46" s="36">
        <f t="shared" ref="G46:O46" si="27">MIN(G9:G21)</f>
        <v>170.16370000000001</v>
      </c>
      <c r="H46" s="36">
        <f t="shared" si="27"/>
        <v>169.64060000000001</v>
      </c>
      <c r="I46" s="36">
        <f t="shared" si="27"/>
        <v>169.7199</v>
      </c>
      <c r="J46" s="36">
        <f t="shared" si="27"/>
        <v>169.76690000000002</v>
      </c>
      <c r="K46" s="36">
        <f t="shared" si="27"/>
        <v>170.7133</v>
      </c>
      <c r="L46" s="36">
        <f t="shared" si="27"/>
        <v>171.00400000000002</v>
      </c>
      <c r="M46" s="36">
        <f t="shared" si="27"/>
        <v>183.62040000000002</v>
      </c>
      <c r="N46" s="36">
        <f t="shared" si="27"/>
        <v>171.80080000000001</v>
      </c>
      <c r="O46" s="36">
        <f t="shared" si="27"/>
        <v>183.3562</v>
      </c>
      <c r="P46" s="36">
        <f t="shared" ref="P46:U46" si="28">MIN(P9:P21)</f>
        <v>182.24360000000001</v>
      </c>
      <c r="Q46" s="36">
        <f t="shared" si="28"/>
        <v>181.1157</v>
      </c>
      <c r="R46" s="36">
        <f t="shared" si="28"/>
        <v>181.1738</v>
      </c>
      <c r="S46" s="36">
        <f t="shared" si="28"/>
        <v>181.637</v>
      </c>
      <c r="T46" s="36">
        <f t="shared" si="28"/>
        <v>180.24640000000002</v>
      </c>
      <c r="U46" s="36">
        <f t="shared" si="28"/>
        <v>179.42830000000001</v>
      </c>
      <c r="V46" s="36">
        <f t="shared" ref="V46:AA46" si="29">MIN(V9:V21)</f>
        <v>202.64490000000001</v>
      </c>
      <c r="W46" s="36">
        <f t="shared" si="29"/>
        <v>191.7303</v>
      </c>
      <c r="X46" s="36">
        <f t="shared" si="29"/>
        <v>202.78650000000002</v>
      </c>
      <c r="Y46" s="36">
        <f t="shared" si="29"/>
        <v>201.41840000000002</v>
      </c>
      <c r="Z46" s="36">
        <f t="shared" si="29"/>
        <v>200.78220000000002</v>
      </c>
      <c r="AA46" s="36">
        <f t="shared" si="29"/>
        <v>200.0942</v>
      </c>
      <c r="AB46" s="36">
        <f t="shared" ref="AB46:AG46" si="30">MIN(AB9:AB21)</f>
        <v>207.80350000000001</v>
      </c>
      <c r="AC46" s="36">
        <f t="shared" si="30"/>
        <v>211.95140000000001</v>
      </c>
      <c r="AD46" s="36">
        <f t="shared" si="30"/>
        <v>211.46120000000002</v>
      </c>
      <c r="AE46" s="36">
        <f t="shared" si="30"/>
        <v>210.89</v>
      </c>
      <c r="AF46" s="36">
        <f t="shared" si="30"/>
        <v>211.47749999999999</v>
      </c>
      <c r="AG46" s="36">
        <f t="shared" si="30"/>
        <v>211.8459</v>
      </c>
      <c r="AH46" s="36">
        <f t="shared" ref="AH46:AM46" si="31">MIN(AH9:AH21)</f>
        <v>212.46890000000002</v>
      </c>
      <c r="AI46" s="36">
        <f t="shared" si="31"/>
        <v>212.7056</v>
      </c>
      <c r="AJ46" s="36">
        <f t="shared" si="31"/>
        <v>214.6798</v>
      </c>
      <c r="AK46" s="36">
        <f t="shared" si="31"/>
        <v>211.2088</v>
      </c>
      <c r="AL46" s="36">
        <f t="shared" si="31"/>
        <v>210.17020000000002</v>
      </c>
      <c r="AM46" s="36">
        <f t="shared" si="31"/>
        <v>211.55420000000001</v>
      </c>
      <c r="AN46" s="36">
        <f t="shared" ref="AN46:AS46" si="32">MIN(AN9:AN21)</f>
        <v>204.3734</v>
      </c>
      <c r="AO46" s="36">
        <f t="shared" si="32"/>
        <v>206.49590000000001</v>
      </c>
      <c r="AP46" s="36">
        <f t="shared" si="32"/>
        <v>175.6746</v>
      </c>
      <c r="AQ46" s="36">
        <f t="shared" si="32"/>
        <v>180.17360000000002</v>
      </c>
      <c r="AR46" s="36">
        <f t="shared" si="32"/>
        <v>182.2105</v>
      </c>
      <c r="AS46" s="36">
        <f t="shared" si="32"/>
        <v>183.17070000000001</v>
      </c>
      <c r="AT46" s="36">
        <f t="shared" ref="AT46:AY46" si="33">MIN(AT9:AT21)</f>
        <v>183.3914</v>
      </c>
      <c r="AU46" s="36">
        <f t="shared" si="33"/>
        <v>185.1574</v>
      </c>
      <c r="AV46" s="36">
        <f t="shared" si="33"/>
        <v>186.21970000000002</v>
      </c>
      <c r="AW46" s="36">
        <f t="shared" si="33"/>
        <v>185.8175</v>
      </c>
      <c r="AX46" s="36">
        <f t="shared" si="33"/>
        <v>193.16080000000002</v>
      </c>
      <c r="AY46" s="36">
        <f t="shared" si="33"/>
        <v>178.57499999999999</v>
      </c>
      <c r="AZ46" s="36">
        <f>MIN(AZ9:AZ21)</f>
        <v>208.7362</v>
      </c>
      <c r="BA46" s="36">
        <f>MIN(BA9:BA21)</f>
        <v>208.90300000000002</v>
      </c>
      <c r="BB46" s="36">
        <f>MIN(BB9:BB21)</f>
        <v>175.1454</v>
      </c>
      <c r="BG46" s="36">
        <f>MIN(BG9:BG21)</f>
        <v>190.32204615384612</v>
      </c>
    </row>
    <row r="47" spans="1:60">
      <c r="A47" s="37" t="s">
        <v>154</v>
      </c>
      <c r="B47" s="37"/>
      <c r="C47" s="38">
        <f>+C23-C22</f>
        <v>42.310112135866461</v>
      </c>
      <c r="D47" s="38">
        <f>+D23-D22</f>
        <v>43.36146223373629</v>
      </c>
      <c r="E47" s="38">
        <f>+E23-E22</f>
        <v>41.446734979850362</v>
      </c>
      <c r="F47" s="38">
        <f>+F23-F22</f>
        <v>41.608046966033498</v>
      </c>
      <c r="G47" s="38">
        <f t="shared" ref="G47:O47" si="34">+G23-G22</f>
        <v>41.516104467472644</v>
      </c>
      <c r="H47" s="38">
        <f t="shared" si="34"/>
        <v>40.772122728842817</v>
      </c>
      <c r="I47" s="38">
        <f t="shared" si="34"/>
        <v>40.115530639032841</v>
      </c>
      <c r="J47" s="38">
        <f t="shared" si="34"/>
        <v>40.298415497985047</v>
      </c>
      <c r="K47" s="38">
        <f t="shared" si="34"/>
        <v>39.577541185952839</v>
      </c>
      <c r="L47" s="38">
        <f t="shared" si="34"/>
        <v>39.896480932642532</v>
      </c>
      <c r="M47" s="38">
        <f t="shared" si="34"/>
        <v>39.013683212435353</v>
      </c>
      <c r="N47" s="38">
        <f t="shared" si="34"/>
        <v>41.576204801381778</v>
      </c>
      <c r="O47" s="38">
        <f t="shared" si="34"/>
        <v>40.716869890615953</v>
      </c>
      <c r="P47" s="38">
        <f t="shared" ref="P47:U47" si="35">+P23-P22</f>
        <v>42.75315909038585</v>
      </c>
      <c r="Q47" s="38">
        <f t="shared" si="35"/>
        <v>43.421341888313179</v>
      </c>
      <c r="R47" s="38">
        <f t="shared" si="35"/>
        <v>42.510786862406519</v>
      </c>
      <c r="S47" s="38">
        <f t="shared" si="35"/>
        <v>42.456244674726577</v>
      </c>
      <c r="T47" s="38">
        <f t="shared" si="35"/>
        <v>42.584221865285031</v>
      </c>
      <c r="U47" s="38">
        <f t="shared" si="35"/>
        <v>43.721293805411676</v>
      </c>
      <c r="V47" s="38">
        <f t="shared" ref="V47:AA47" si="36">+V23-V22</f>
        <v>39.695889982728772</v>
      </c>
      <c r="W47" s="38">
        <f t="shared" si="36"/>
        <v>40.841547207829649</v>
      </c>
      <c r="X47" s="38">
        <f t="shared" si="36"/>
        <v>38.998564386874023</v>
      </c>
      <c r="Y47" s="38">
        <f t="shared" si="36"/>
        <v>38.693319458837095</v>
      </c>
      <c r="Z47" s="38">
        <f t="shared" si="36"/>
        <v>35.754856868163529</v>
      </c>
      <c r="AA47" s="38">
        <f t="shared" si="36"/>
        <v>33.847311778929225</v>
      </c>
      <c r="AB47" s="38">
        <f t="shared" ref="AB47:AG47" si="37">+AB23-AB22</f>
        <v>32.158007818077238</v>
      </c>
      <c r="AC47" s="38">
        <f t="shared" si="37"/>
        <v>29.763965020149669</v>
      </c>
      <c r="AD47" s="38">
        <f t="shared" si="37"/>
        <v>30.071378353482942</v>
      </c>
      <c r="AE47" s="38">
        <f t="shared" si="37"/>
        <v>30.48838181922855</v>
      </c>
      <c r="AF47" s="38">
        <f t="shared" si="37"/>
        <v>31.612062901554452</v>
      </c>
      <c r="AG47" s="38">
        <f t="shared" si="37"/>
        <v>32.014379620034561</v>
      </c>
      <c r="AH47" s="38">
        <f t="shared" ref="AH47:AM47" si="38">+AH23-AH22</f>
        <v>33.01229278065631</v>
      </c>
      <c r="AI47" s="38">
        <f t="shared" si="38"/>
        <v>32.454994807138746</v>
      </c>
      <c r="AJ47" s="38">
        <f t="shared" si="38"/>
        <v>31.877531111111125</v>
      </c>
      <c r="AK47" s="38">
        <f t="shared" si="38"/>
        <v>32.844661692573538</v>
      </c>
      <c r="AL47" s="38">
        <f t="shared" si="38"/>
        <v>33.112408278641283</v>
      </c>
      <c r="AM47" s="38">
        <f t="shared" si="38"/>
        <v>31.712851111111092</v>
      </c>
      <c r="AN47" s="38">
        <f t="shared" ref="AN47:AS47" si="39">+AN23-AN22</f>
        <v>32.437852504317789</v>
      </c>
      <c r="AO47" s="38">
        <f t="shared" si="39"/>
        <v>31.347064812895837</v>
      </c>
      <c r="AP47" s="38">
        <f t="shared" si="39"/>
        <v>34.868589648819807</v>
      </c>
      <c r="AQ47" s="38">
        <f t="shared" si="39"/>
        <v>34.285185687967839</v>
      </c>
      <c r="AR47" s="38">
        <f t="shared" si="39"/>
        <v>34.594360921128441</v>
      </c>
      <c r="AS47" s="38">
        <f t="shared" si="39"/>
        <v>34.506214496257996</v>
      </c>
      <c r="AT47" s="38">
        <f t="shared" ref="AT47:AY47" si="40">+AT23-AT22</f>
        <v>35.358598411053606</v>
      </c>
      <c r="AU47" s="38">
        <f t="shared" si="40"/>
        <v>36.330220644789961</v>
      </c>
      <c r="AV47" s="38">
        <f t="shared" si="40"/>
        <v>36.466236545768481</v>
      </c>
      <c r="AW47" s="38">
        <f t="shared" si="40"/>
        <v>36.536723085780068</v>
      </c>
      <c r="AX47" s="38">
        <f t="shared" si="40"/>
        <v>36.974480529648929</v>
      </c>
      <c r="AY47" s="38">
        <f t="shared" si="40"/>
        <v>39.601427944732336</v>
      </c>
      <c r="AZ47" s="38">
        <f>+AZ23-AZ22</f>
        <v>35.839402417962049</v>
      </c>
      <c r="BA47" s="38">
        <f>+BA23-BA22</f>
        <v>36.726712872769156</v>
      </c>
      <c r="BB47" s="38">
        <f>+BB23-BB22</f>
        <v>41.708346943005154</v>
      </c>
      <c r="BG47" s="38">
        <f>+BG23-BG22</f>
        <v>37.234465006199798</v>
      </c>
    </row>
    <row r="48" spans="1:60"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G48" s="36"/>
    </row>
    <row r="49" spans="1:60">
      <c r="BE49" s="40"/>
    </row>
    <row r="50" spans="1:60">
      <c r="A50" t="s">
        <v>160</v>
      </c>
      <c r="C50" s="36">
        <f>+C39</f>
        <v>714.02460000000008</v>
      </c>
      <c r="D50" s="36">
        <f>+D39</f>
        <v>642.12220000000002</v>
      </c>
      <c r="E50" s="36">
        <f>+E39</f>
        <v>603.6576</v>
      </c>
      <c r="F50" s="36">
        <f>+F39</f>
        <v>579.71630000000005</v>
      </c>
      <c r="G50" s="36">
        <f t="shared" ref="G50:O50" si="41">+G39</f>
        <v>565.46699999999998</v>
      </c>
      <c r="H50" s="36">
        <f t="shared" si="41"/>
        <v>574.07370000000003</v>
      </c>
      <c r="I50" s="36">
        <f t="shared" si="41"/>
        <v>566.91250000000002</v>
      </c>
      <c r="J50" s="36">
        <f t="shared" si="41"/>
        <v>565.38340000000005</v>
      </c>
      <c r="K50" s="36">
        <f t="shared" si="41"/>
        <v>565.75670000000002</v>
      </c>
      <c r="L50" s="36">
        <f t="shared" si="41"/>
        <v>571.97130000000004</v>
      </c>
      <c r="M50" s="36">
        <f t="shared" si="41"/>
        <v>579.26220000000001</v>
      </c>
      <c r="N50" s="36">
        <f t="shared" si="41"/>
        <v>579.59030000000007</v>
      </c>
      <c r="O50" s="36">
        <f t="shared" si="41"/>
        <v>583.97</v>
      </c>
      <c r="P50" s="36">
        <f t="shared" ref="P50:U50" si="42">+P39</f>
        <v>592.12570000000005</v>
      </c>
      <c r="Q50" s="36">
        <f t="shared" si="42"/>
        <v>578.46230000000003</v>
      </c>
      <c r="R50" s="36">
        <f t="shared" si="42"/>
        <v>562.08680000000004</v>
      </c>
      <c r="S50" s="36">
        <f t="shared" si="42"/>
        <v>550.68830000000003</v>
      </c>
      <c r="T50" s="36">
        <f t="shared" si="42"/>
        <v>540.44820000000004</v>
      </c>
      <c r="U50" s="36">
        <f t="shared" si="42"/>
        <v>536.4982</v>
      </c>
      <c r="V50" s="36">
        <f t="shared" ref="V50:AA50" si="43">+V39</f>
        <v>528.21980000000008</v>
      </c>
      <c r="W50" s="36">
        <f t="shared" si="43"/>
        <v>532.23070000000007</v>
      </c>
      <c r="X50" s="36">
        <f t="shared" si="43"/>
        <v>531.7722</v>
      </c>
      <c r="Y50" s="36">
        <f t="shared" si="43"/>
        <v>544.44950000000006</v>
      </c>
      <c r="Z50" s="36">
        <f t="shared" si="43"/>
        <v>535.01100000000008</v>
      </c>
      <c r="AA50" s="36">
        <f t="shared" si="43"/>
        <v>532.9171</v>
      </c>
      <c r="AB50" s="36">
        <f t="shared" ref="AB50:AG50" si="44">+AB39</f>
        <v>535.23090000000002</v>
      </c>
      <c r="AC50" s="36">
        <f t="shared" si="44"/>
        <v>555.06259999999997</v>
      </c>
      <c r="AD50" s="36">
        <f t="shared" si="44"/>
        <v>576.19400000000007</v>
      </c>
      <c r="AE50" s="36">
        <f t="shared" si="44"/>
        <v>572.70130000000006</v>
      </c>
      <c r="AF50" s="36">
        <f t="shared" si="44"/>
        <v>576.31060000000002</v>
      </c>
      <c r="AG50" s="36">
        <f t="shared" si="44"/>
        <v>575.26790000000005</v>
      </c>
      <c r="AH50" s="36">
        <f t="shared" ref="AH50:AM50" si="45">+AH39</f>
        <v>588.86599999999999</v>
      </c>
      <c r="AI50" s="36">
        <f t="shared" si="45"/>
        <v>630.91210000000001</v>
      </c>
      <c r="AJ50" s="36">
        <f t="shared" si="45"/>
        <v>601.5059</v>
      </c>
      <c r="AK50" s="36">
        <f t="shared" si="45"/>
        <v>621.25279999999998</v>
      </c>
      <c r="AL50" s="36">
        <f t="shared" si="45"/>
        <v>620.53060000000005</v>
      </c>
      <c r="AM50" s="36">
        <f t="shared" si="45"/>
        <v>630.53610000000003</v>
      </c>
      <c r="AN50" s="36">
        <f t="shared" ref="AN50:AS50" si="46">+AN39</f>
        <v>628.59190000000001</v>
      </c>
      <c r="AO50" s="36">
        <f t="shared" si="46"/>
        <v>630.31020000000001</v>
      </c>
      <c r="AP50" s="36">
        <f t="shared" si="46"/>
        <v>628.91100000000006</v>
      </c>
      <c r="AQ50" s="36">
        <f t="shared" si="46"/>
        <v>629.23340000000007</v>
      </c>
      <c r="AR50" s="36">
        <f t="shared" si="46"/>
        <v>628.34500000000003</v>
      </c>
      <c r="AS50" s="36">
        <f t="shared" si="46"/>
        <v>623.20500000000004</v>
      </c>
      <c r="AT50" s="36">
        <f t="shared" ref="AT50:AY50" si="47">+AT39</f>
        <v>622.51980000000003</v>
      </c>
      <c r="AU50" s="36">
        <f t="shared" si="47"/>
        <v>619.96990000000005</v>
      </c>
      <c r="AV50" s="36">
        <f t="shared" si="47"/>
        <v>604.33230000000003</v>
      </c>
      <c r="AW50" s="36">
        <f t="shared" si="47"/>
        <v>615.72840000000008</v>
      </c>
      <c r="AX50" s="36">
        <f t="shared" si="47"/>
        <v>608.19740000000002</v>
      </c>
      <c r="AY50" s="36">
        <f t="shared" si="47"/>
        <v>610.10050000000001</v>
      </c>
      <c r="AZ50" s="36">
        <f>+AZ39</f>
        <v>611.02409999999998</v>
      </c>
      <c r="BA50" s="36">
        <f>+BA39</f>
        <v>628.11940000000004</v>
      </c>
      <c r="BB50" s="36">
        <f>+BB39</f>
        <v>615.21140000000003</v>
      </c>
      <c r="BE50" s="157"/>
      <c r="BG50" s="36">
        <f>+BG39</f>
        <v>589.32669423076925</v>
      </c>
    </row>
    <row r="51" spans="1:60">
      <c r="A51" t="s">
        <v>150</v>
      </c>
      <c r="C51" s="36">
        <f>MAX(C31:C38)</f>
        <v>834.53</v>
      </c>
      <c r="D51" s="36">
        <f>MAX(D31:D38)</f>
        <v>839</v>
      </c>
      <c r="E51" s="36">
        <f>MAX(E31:E38)</f>
        <v>804</v>
      </c>
      <c r="F51" s="36">
        <f>MAX(F31:F38)</f>
        <v>809</v>
      </c>
      <c r="G51" s="36">
        <f t="shared" ref="G51:O51" si="48">MAX(G31:G38)</f>
        <v>785</v>
      </c>
      <c r="H51" s="36">
        <f t="shared" si="48"/>
        <v>746</v>
      </c>
      <c r="I51" s="36">
        <f t="shared" si="48"/>
        <v>743</v>
      </c>
      <c r="J51" s="36">
        <f t="shared" si="48"/>
        <v>731</v>
      </c>
      <c r="K51" s="36">
        <f t="shared" si="48"/>
        <v>739</v>
      </c>
      <c r="L51" s="36">
        <f t="shared" si="48"/>
        <v>748</v>
      </c>
      <c r="M51" s="36">
        <f t="shared" si="48"/>
        <v>750</v>
      </c>
      <c r="N51" s="36">
        <f t="shared" si="48"/>
        <v>744</v>
      </c>
      <c r="O51" s="36">
        <f t="shared" si="48"/>
        <v>744</v>
      </c>
      <c r="P51" s="36">
        <f t="shared" ref="P51:U51" si="49">MAX(P31:P38)</f>
        <v>744</v>
      </c>
      <c r="Q51" s="36">
        <f t="shared" si="49"/>
        <v>744</v>
      </c>
      <c r="R51" s="36">
        <f t="shared" si="49"/>
        <v>746</v>
      </c>
      <c r="S51" s="36">
        <f t="shared" si="49"/>
        <v>719</v>
      </c>
      <c r="T51" s="36">
        <f t="shared" si="49"/>
        <v>719</v>
      </c>
      <c r="U51" s="36">
        <f t="shared" si="49"/>
        <v>706</v>
      </c>
      <c r="V51" s="36">
        <f t="shared" ref="V51:AA51" si="50">MAX(V31:V38)</f>
        <v>706</v>
      </c>
      <c r="W51" s="36">
        <f t="shared" si="50"/>
        <v>706</v>
      </c>
      <c r="X51" s="36">
        <f t="shared" si="50"/>
        <v>704</v>
      </c>
      <c r="Y51" s="36">
        <f t="shared" si="50"/>
        <v>683</v>
      </c>
      <c r="Z51" s="36">
        <f t="shared" si="50"/>
        <v>619</v>
      </c>
      <c r="AA51" s="36">
        <f t="shared" si="50"/>
        <v>581</v>
      </c>
      <c r="AB51" s="36">
        <f t="shared" ref="AB51:AG51" si="51">MAX(AB31:AB38)</f>
        <v>571.63</v>
      </c>
      <c r="AC51" s="36">
        <f t="shared" si="51"/>
        <v>597.66999999999996</v>
      </c>
      <c r="AD51" s="36">
        <f t="shared" si="51"/>
        <v>614.62</v>
      </c>
      <c r="AE51" s="36">
        <f t="shared" si="51"/>
        <v>610.57000000000005</v>
      </c>
      <c r="AF51" s="36">
        <f t="shared" si="51"/>
        <v>614.26</v>
      </c>
      <c r="AG51" s="36">
        <f t="shared" si="51"/>
        <v>608.89</v>
      </c>
      <c r="AH51" s="36">
        <f t="shared" ref="AH51:AM51" si="52">MAX(AH31:AH38)</f>
        <v>622.55999999999995</v>
      </c>
      <c r="AI51" s="36">
        <f t="shared" si="52"/>
        <v>703.66</v>
      </c>
      <c r="AJ51" s="36">
        <f t="shared" si="52"/>
        <v>631.5</v>
      </c>
      <c r="AK51" s="36">
        <f t="shared" si="52"/>
        <v>668.72</v>
      </c>
      <c r="AL51" s="36">
        <f t="shared" si="52"/>
        <v>672.68</v>
      </c>
      <c r="AM51" s="36">
        <f t="shared" si="52"/>
        <v>691.96</v>
      </c>
      <c r="AN51" s="36">
        <f t="shared" ref="AN51:AS51" si="53">MAX(AN31:AN38)</f>
        <v>693.81</v>
      </c>
      <c r="AO51" s="36">
        <f t="shared" si="53"/>
        <v>696.55</v>
      </c>
      <c r="AP51" s="36">
        <f t="shared" si="53"/>
        <v>695.85</v>
      </c>
      <c r="AQ51" s="36">
        <f t="shared" si="53"/>
        <v>695.49</v>
      </c>
      <c r="AR51" s="36">
        <f t="shared" si="53"/>
        <v>695.28</v>
      </c>
      <c r="AS51" s="36">
        <f t="shared" si="53"/>
        <v>693.93</v>
      </c>
      <c r="AT51" s="36">
        <f t="shared" ref="AT51:AY51" si="54">MAX(AT31:AT38)</f>
        <v>696.67</v>
      </c>
      <c r="AU51" s="36">
        <f t="shared" si="54"/>
        <v>695.25</v>
      </c>
      <c r="AV51" s="36">
        <f t="shared" si="54"/>
        <v>674.22</v>
      </c>
      <c r="AW51" s="36">
        <f t="shared" si="54"/>
        <v>696.35</v>
      </c>
      <c r="AX51" s="36">
        <f t="shared" si="54"/>
        <v>695.96</v>
      </c>
      <c r="AY51" s="36">
        <f t="shared" si="54"/>
        <v>696.79</v>
      </c>
      <c r="AZ51" s="36">
        <f>MAX(AZ31:AZ38)</f>
        <v>698</v>
      </c>
      <c r="BA51" s="36">
        <f>MAX(BA31:BA38)</f>
        <v>698.38</v>
      </c>
      <c r="BB51" s="36">
        <f>MAX(BB31:BB38)</f>
        <v>697.48</v>
      </c>
      <c r="BE51" s="40"/>
      <c r="BG51" s="36">
        <f>MAX(BG31:BG38)</f>
        <v>680.32692307692309</v>
      </c>
    </row>
    <row r="52" spans="1:60">
      <c r="A52" t="s">
        <v>151</v>
      </c>
      <c r="C52" s="36">
        <f>MIN(C31:C38)</f>
        <v>414.81</v>
      </c>
      <c r="D52" s="36">
        <f>MIN(D31:D38)</f>
        <v>309.48</v>
      </c>
      <c r="E52" s="36">
        <f>MIN(E31:E38)</f>
        <v>309.48</v>
      </c>
      <c r="F52" s="36">
        <f>MIN(F31:F38)</f>
        <v>309.48</v>
      </c>
      <c r="G52" s="36">
        <f t="shared" ref="G52:O52" si="55">MIN(G31:G38)</f>
        <v>309.48</v>
      </c>
      <c r="H52" s="36">
        <f t="shared" si="55"/>
        <v>309.48</v>
      </c>
      <c r="I52" s="36">
        <f t="shared" si="55"/>
        <v>400</v>
      </c>
      <c r="J52" s="36">
        <f t="shared" si="55"/>
        <v>288.05</v>
      </c>
      <c r="K52" s="36">
        <f t="shared" si="55"/>
        <v>288.05</v>
      </c>
      <c r="L52" s="36">
        <f t="shared" si="55"/>
        <v>288.05</v>
      </c>
      <c r="M52" s="36">
        <f t="shared" si="55"/>
        <v>407.94</v>
      </c>
      <c r="N52" s="36">
        <f t="shared" si="55"/>
        <v>403.43</v>
      </c>
      <c r="O52" s="36">
        <f t="shared" si="55"/>
        <v>406.83</v>
      </c>
      <c r="P52" s="36">
        <f t="shared" ref="P52:U52" si="56">MIN(P31:P38)</f>
        <v>403</v>
      </c>
      <c r="Q52" s="36">
        <f t="shared" si="56"/>
        <v>402.06</v>
      </c>
      <c r="R52" s="36">
        <f t="shared" si="56"/>
        <v>410.86</v>
      </c>
      <c r="S52" s="36">
        <f t="shared" si="56"/>
        <v>405</v>
      </c>
      <c r="T52" s="36">
        <f t="shared" si="56"/>
        <v>405</v>
      </c>
      <c r="U52" s="36">
        <f t="shared" si="56"/>
        <v>352.34</v>
      </c>
      <c r="V52" s="36">
        <f t="shared" ref="V52:AA52" si="57">MIN(V31:V38)</f>
        <v>333.97</v>
      </c>
      <c r="W52" s="36">
        <f t="shared" si="57"/>
        <v>333.97</v>
      </c>
      <c r="X52" s="36">
        <f t="shared" si="57"/>
        <v>333.97</v>
      </c>
      <c r="Y52" s="36">
        <f t="shared" si="57"/>
        <v>330.91</v>
      </c>
      <c r="Z52" s="36">
        <f t="shared" si="57"/>
        <v>348.26</v>
      </c>
      <c r="AA52" s="36">
        <f t="shared" si="57"/>
        <v>348.26</v>
      </c>
      <c r="AB52" s="36">
        <f t="shared" ref="AB52:AG52" si="58">MIN(AB31:AB38)</f>
        <v>366.63</v>
      </c>
      <c r="AC52" s="36">
        <f t="shared" si="58"/>
        <v>366.63</v>
      </c>
      <c r="AD52" s="36">
        <f t="shared" si="58"/>
        <v>370.71</v>
      </c>
      <c r="AE52" s="36">
        <f t="shared" si="58"/>
        <v>370.71</v>
      </c>
      <c r="AF52" s="36">
        <f t="shared" si="58"/>
        <v>370.71</v>
      </c>
      <c r="AG52" s="36">
        <f t="shared" si="58"/>
        <v>370.71</v>
      </c>
      <c r="AH52" s="36">
        <f t="shared" ref="AH52:AM52" si="59">MIN(AH31:AH38)</f>
        <v>380.91</v>
      </c>
      <c r="AI52" s="36">
        <f t="shared" si="59"/>
        <v>370.71</v>
      </c>
      <c r="AJ52" s="36">
        <f t="shared" si="59"/>
        <v>370.71</v>
      </c>
      <c r="AK52" s="36">
        <f t="shared" si="59"/>
        <v>370.71</v>
      </c>
      <c r="AL52" s="36">
        <f t="shared" si="59"/>
        <v>370.71</v>
      </c>
      <c r="AM52" s="36">
        <f t="shared" si="59"/>
        <v>370.71</v>
      </c>
      <c r="AN52" s="36">
        <f t="shared" ref="AN52:AS52" si="60">MIN(AN31:AN38)</f>
        <v>370.71</v>
      </c>
      <c r="AO52" s="36">
        <f t="shared" si="60"/>
        <v>370.71</v>
      </c>
      <c r="AP52" s="36">
        <f t="shared" si="60"/>
        <v>370.71</v>
      </c>
      <c r="AQ52" s="36">
        <f t="shared" si="60"/>
        <v>370.71</v>
      </c>
      <c r="AR52" s="36">
        <f t="shared" si="60"/>
        <v>374.79</v>
      </c>
      <c r="AS52" s="36">
        <f t="shared" si="60"/>
        <v>374.79</v>
      </c>
      <c r="AT52" s="36">
        <f t="shared" ref="AT52:AY52" si="61">MIN(AT31:AT38)</f>
        <v>374.79</v>
      </c>
      <c r="AU52" s="36">
        <f t="shared" si="61"/>
        <v>370.71</v>
      </c>
      <c r="AV52" s="36">
        <f t="shared" si="61"/>
        <v>370.71</v>
      </c>
      <c r="AW52" s="36">
        <f t="shared" si="61"/>
        <v>324.79000000000002</v>
      </c>
      <c r="AX52" s="36">
        <f t="shared" si="61"/>
        <v>324.79000000000002</v>
      </c>
      <c r="AY52" s="36">
        <f t="shared" si="61"/>
        <v>324.79000000000002</v>
      </c>
      <c r="AZ52" s="36">
        <f>MIN(AZ31:AZ38)</f>
        <v>324.79000000000002</v>
      </c>
      <c r="BA52" s="36">
        <f>MIN(BA31:BA38)</f>
        <v>324.79000000000002</v>
      </c>
      <c r="BB52" s="36">
        <f>MIN(BB31:BB38)</f>
        <v>324.79000000000002</v>
      </c>
      <c r="BG52" s="36">
        <f>MIN(BG31:BG38)</f>
        <v>374.92288461538442</v>
      </c>
    </row>
    <row r="54" spans="1:60">
      <c r="C54" s="111">
        <f>(+C36/'2009'!C36)-1</f>
        <v>1.0183299389002087E-2</v>
      </c>
      <c r="D54" s="111">
        <f>(+D36/'2009'!D36)-1</f>
        <v>2.0576131687242816E-2</v>
      </c>
      <c r="E54" s="111">
        <f>(+E36/'2009'!E36)-1</f>
        <v>6.4377682403433445E-2</v>
      </c>
      <c r="F54" s="111">
        <f>(+F36/'2009'!F36)-1</f>
        <v>3.8626609442059978E-2</v>
      </c>
      <c r="G54" s="111">
        <f>(+G36/'2009'!G36)-1</f>
        <v>3.8626609442059978E-2</v>
      </c>
      <c r="H54" s="111">
        <f>(+H36/'2009'!H36)-1</f>
        <v>6.1403508771929793E-2</v>
      </c>
      <c r="I54" s="111">
        <f>(+I36/'2009'!I36)-1</f>
        <v>4.5045045045045029E-2</v>
      </c>
      <c r="J54" s="111">
        <f>(+J36/'2009'!J36)-1</f>
        <v>-9.009009009009028E-3</v>
      </c>
      <c r="K54" s="111">
        <f>(+K36/'2009'!K36)-1</f>
        <v>-9.009009009009028E-3</v>
      </c>
      <c r="L54" s="111">
        <f>(+L36/'2009'!L36)-1</f>
        <v>2.7777777777777679E-2</v>
      </c>
      <c r="M54" s="111">
        <f>(+M36/'2009'!M36)-1</f>
        <v>3.3333333333333437E-2</v>
      </c>
      <c r="N54" s="111">
        <f>(+N36/'2009'!N36)-1</f>
        <v>6.1904761904761907E-2</v>
      </c>
      <c r="O54" s="111">
        <f>(+O36/'2009'!O36)-1</f>
        <v>6.1904761904761907E-2</v>
      </c>
      <c r="P54" s="111">
        <f>(+P36/'2009'!P36)-1</f>
        <v>3.5211267605633756E-2</v>
      </c>
      <c r="Q54" s="111">
        <f>(+Q36/'2009'!Q36)-1</f>
        <v>7.0422535211267512E-3</v>
      </c>
      <c r="R54" s="111">
        <f>(+R36/'2009'!R36)-1</f>
        <v>3.6231884057970953E-2</v>
      </c>
      <c r="S54" s="111">
        <f>(+S36/'2009'!S36)-1</f>
        <v>-2.1739130434782594E-2</v>
      </c>
      <c r="T54" s="111">
        <f>(+T36/'2009'!T36)-1</f>
        <v>-9.7799511002445438E-3</v>
      </c>
      <c r="U54" s="111">
        <f>(+U36/'2009'!U36)-1</f>
        <v>-4.8426150121065326E-2</v>
      </c>
      <c r="V54" s="111">
        <f>(+V36/'2009'!V36)-1</f>
        <v>-4.8426150121065326E-2</v>
      </c>
      <c r="W54" s="111">
        <f>(+W36/'2009'!W36)-1</f>
        <v>-7.9903147699757815E-2</v>
      </c>
      <c r="X54" s="111">
        <f>(+X36/'2009'!X36)-1</f>
        <v>-5.9405940594059459E-2</v>
      </c>
      <c r="Y54" s="111">
        <f>(+Y36/'2009'!Y36)-1</f>
        <v>0</v>
      </c>
      <c r="Z54" s="111">
        <f>(+Z36/'2009'!Z36)-1</f>
        <v>0</v>
      </c>
      <c r="AA54" s="111">
        <f>(+AA36/'2009'!AA36)-1</f>
        <v>0</v>
      </c>
      <c r="AB54" s="111">
        <f>(+AB36/'2009'!AB36)-1</f>
        <v>0</v>
      </c>
      <c r="AC54" s="111">
        <f>(+AC36/'2009'!AC36)-1</f>
        <v>0</v>
      </c>
      <c r="AD54" s="111">
        <f>(+AD36/'2009'!AD36)-1</f>
        <v>-2.0618556701030966E-2</v>
      </c>
      <c r="AE54" s="111">
        <f>(+AE36/'2009'!AE36)-1</f>
        <v>0</v>
      </c>
      <c r="AF54" s="111">
        <f>(+AF36/'2009'!AF36)-1</f>
        <v>0</v>
      </c>
      <c r="AG54" s="111">
        <f>(+AG36/'2009'!AG36)-1</f>
        <v>0</v>
      </c>
      <c r="AH54" s="111">
        <f>(+AH36/'2009'!AH36)-1</f>
        <v>0</v>
      </c>
      <c r="AI54" s="111">
        <f>(+AI36/'2009'!AI36)-1</f>
        <v>-1.0204081632653073E-2</v>
      </c>
      <c r="AJ54" s="111">
        <f>(+AJ36/'2009'!AJ36)-1</f>
        <v>-1.0204081632653073E-2</v>
      </c>
      <c r="AK54" s="111">
        <f>(+AK36/'2009'!AK36)-1</f>
        <v>-2.7568922305764465E-2</v>
      </c>
      <c r="AL54" s="111">
        <f>(+AL36/'2009'!AL36)-1</f>
        <v>-8.0568720379146974E-2</v>
      </c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</row>
    <row r="55" spans="1:60">
      <c r="C55" s="40">
        <f>+'2009'!C36</f>
        <v>491</v>
      </c>
      <c r="D55" s="40">
        <f>+'2009'!D36</f>
        <v>486</v>
      </c>
      <c r="E55" s="40">
        <f>+'2009'!E36</f>
        <v>466</v>
      </c>
      <c r="F55" s="40">
        <f>+'2009'!F36</f>
        <v>466</v>
      </c>
      <c r="G55" s="40">
        <f>+'2009'!G36</f>
        <v>466</v>
      </c>
      <c r="H55" s="40">
        <f>+'2009'!H36</f>
        <v>456</v>
      </c>
      <c r="I55" s="40">
        <f>+'2009'!I36</f>
        <v>444</v>
      </c>
      <c r="J55" s="40">
        <f>+'2009'!J36</f>
        <v>444</v>
      </c>
      <c r="K55" s="40">
        <f>+'2009'!K36</f>
        <v>444</v>
      </c>
      <c r="L55" s="40">
        <f>+'2009'!L36</f>
        <v>432</v>
      </c>
      <c r="M55" s="40">
        <f>+'2009'!M36</f>
        <v>420</v>
      </c>
      <c r="N55" s="40">
        <f>+'2009'!N36</f>
        <v>420</v>
      </c>
      <c r="O55" s="40">
        <f>+'2009'!O36</f>
        <v>420</v>
      </c>
      <c r="P55" s="40">
        <f>+'2009'!P36</f>
        <v>426</v>
      </c>
      <c r="Q55" s="40">
        <f>+'2009'!Q36</f>
        <v>426</v>
      </c>
      <c r="R55" s="40">
        <f>+'2009'!R36</f>
        <v>414</v>
      </c>
      <c r="S55" s="40">
        <f>+'2009'!S36</f>
        <v>414</v>
      </c>
      <c r="T55" s="40">
        <f>+'2009'!T36</f>
        <v>409</v>
      </c>
      <c r="U55" s="40">
        <f>+'2009'!U36</f>
        <v>413</v>
      </c>
      <c r="V55" s="40">
        <f>+'2009'!V36</f>
        <v>413</v>
      </c>
      <c r="W55" s="40">
        <f>+'2009'!W36</f>
        <v>413</v>
      </c>
      <c r="X55" s="40">
        <f>+'2009'!X36</f>
        <v>404</v>
      </c>
      <c r="Y55" s="40">
        <f>+'2009'!Y36</f>
        <v>380</v>
      </c>
      <c r="Z55" s="40">
        <f>+'2009'!Z36</f>
        <v>380</v>
      </c>
      <c r="AA55" s="40">
        <f>+'2009'!AA36</f>
        <v>380</v>
      </c>
      <c r="AB55" s="40">
        <f>+'2009'!AB36</f>
        <v>380</v>
      </c>
      <c r="AC55" s="40">
        <f>+'2009'!AC36</f>
        <v>380</v>
      </c>
      <c r="AD55" s="40">
        <f>+'2009'!AD36</f>
        <v>388</v>
      </c>
      <c r="AE55" s="40">
        <f>+'2009'!AE36</f>
        <v>388</v>
      </c>
      <c r="AF55" s="40">
        <f>+'2009'!AF36</f>
        <v>388</v>
      </c>
      <c r="AG55" s="40">
        <f>+'2009'!AG36</f>
        <v>388</v>
      </c>
      <c r="AH55" s="40">
        <f>+'2009'!AH36</f>
        <v>388</v>
      </c>
      <c r="AI55" s="40">
        <f>+'2009'!AI36</f>
        <v>392</v>
      </c>
      <c r="AJ55" s="40">
        <f>+'2009'!AJ36</f>
        <v>392</v>
      </c>
      <c r="AK55" s="40">
        <f>+'2009'!AK36</f>
        <v>399</v>
      </c>
      <c r="AL55" s="40">
        <f>+'2009'!AL36</f>
        <v>422</v>
      </c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</row>
    <row r="58" spans="1:60">
      <c r="AO58" s="40">
        <f>+AO39-AO23</f>
        <v>185.43383518710414</v>
      </c>
      <c r="AP58" s="40">
        <f>+AP39-AP23</f>
        <v>188.07571035118025</v>
      </c>
      <c r="AQ58" s="40">
        <f>+AQ39-AQ23</f>
        <v>188.33591431203223</v>
      </c>
    </row>
  </sheetData>
  <mergeCells count="2">
    <mergeCell ref="A41:C41"/>
    <mergeCell ref="A2:B3"/>
  </mergeCells>
  <phoneticPr fontId="13" type="noConversion"/>
  <pageMargins left="0.52" right="0.65" top="0.56000000000000005" bottom="0.48" header="0.5" footer="0.5"/>
  <pageSetup paperSize="9" scale="2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H76"/>
  <sheetViews>
    <sheetView workbookViewId="0"/>
  </sheetViews>
  <sheetFormatPr defaultRowHeight="12.75"/>
  <cols>
    <col min="1" max="1" width="10.7109375" customWidth="1"/>
    <col min="2" max="2" width="16.140625" customWidth="1"/>
    <col min="3" max="3" width="12" customWidth="1"/>
    <col min="4" max="4" width="11.7109375" customWidth="1"/>
    <col min="5" max="6" width="11.5703125" customWidth="1"/>
    <col min="7" max="7" width="12" customWidth="1"/>
    <col min="8" max="38" width="9" customWidth="1"/>
    <col min="39" max="39" width="11.7109375" customWidth="1"/>
    <col min="40" max="40" width="13" customWidth="1"/>
    <col min="41" max="41" width="15.28515625" customWidth="1"/>
    <col min="42" max="42" width="13.42578125" customWidth="1"/>
    <col min="43" max="43" width="16" customWidth="1"/>
    <col min="44" max="55" width="9" customWidth="1"/>
    <col min="56" max="56" width="2.5703125" style="34" customWidth="1"/>
    <col min="57" max="58" width="12" customWidth="1"/>
  </cols>
  <sheetData>
    <row r="1" spans="1:60" ht="16.5" customHeight="1"/>
    <row r="2" spans="1:60" ht="20.100000000000001" customHeight="1">
      <c r="A2" s="418" t="s">
        <v>176</v>
      </c>
      <c r="B2" s="407"/>
      <c r="C2" s="114"/>
      <c r="D2" s="114"/>
      <c r="E2" s="114"/>
      <c r="K2" s="415" t="s">
        <v>161</v>
      </c>
      <c r="L2" s="416"/>
      <c r="M2" s="416"/>
      <c r="N2" s="416"/>
      <c r="O2" s="416"/>
      <c r="P2" s="416"/>
      <c r="Q2" s="416"/>
    </row>
    <row r="3" spans="1:60" ht="20.100000000000001" customHeight="1">
      <c r="A3" s="407"/>
      <c r="B3" s="407"/>
      <c r="K3" s="416"/>
      <c r="L3" s="416"/>
      <c r="M3" s="416"/>
      <c r="N3" s="416"/>
      <c r="O3" s="416"/>
      <c r="P3" s="416"/>
      <c r="Q3" s="416"/>
    </row>
    <row r="4" spans="1:60" ht="22.5" customHeight="1"/>
    <row r="5" spans="1:60" ht="27" customHeight="1">
      <c r="A5" s="96" t="s">
        <v>0</v>
      </c>
      <c r="B5" s="96"/>
      <c r="C5" s="97"/>
      <c r="D5" s="97"/>
      <c r="E5" s="97"/>
      <c r="F5" s="97"/>
    </row>
    <row r="6" spans="1:60" ht="17.25" customHeight="1">
      <c r="C6" s="35" t="s">
        <v>149</v>
      </c>
    </row>
    <row r="7" spans="1:60" ht="20.100000000000001" customHeight="1">
      <c r="A7" s="1" t="s">
        <v>69</v>
      </c>
      <c r="B7" s="1" t="s">
        <v>9</v>
      </c>
      <c r="C7" s="2">
        <v>39811</v>
      </c>
      <c r="D7" s="2">
        <v>39818</v>
      </c>
      <c r="E7" s="2">
        <v>39825</v>
      </c>
      <c r="F7" s="2">
        <v>39832</v>
      </c>
      <c r="G7" s="2">
        <v>39839</v>
      </c>
      <c r="H7" s="2">
        <v>39846</v>
      </c>
      <c r="I7" s="2">
        <v>39853</v>
      </c>
      <c r="J7" s="2">
        <v>39860</v>
      </c>
      <c r="K7" s="2">
        <v>39867</v>
      </c>
      <c r="L7" s="2">
        <v>39874</v>
      </c>
      <c r="M7" s="2">
        <v>39881</v>
      </c>
      <c r="N7" s="2">
        <v>39888</v>
      </c>
      <c r="O7" s="2">
        <v>39895</v>
      </c>
      <c r="P7" s="2">
        <v>39902</v>
      </c>
      <c r="Q7" s="2">
        <v>39909</v>
      </c>
      <c r="R7" s="2">
        <v>39916</v>
      </c>
      <c r="S7" s="2">
        <v>39923</v>
      </c>
      <c r="T7" s="2">
        <v>39930</v>
      </c>
      <c r="U7" s="2">
        <v>39937</v>
      </c>
      <c r="V7" s="2">
        <v>39944</v>
      </c>
      <c r="W7" s="2">
        <v>39951</v>
      </c>
      <c r="X7" s="2">
        <v>39958</v>
      </c>
      <c r="Y7" s="2">
        <v>39965</v>
      </c>
      <c r="Z7" s="2">
        <v>39972</v>
      </c>
      <c r="AA7" s="2">
        <v>39979</v>
      </c>
      <c r="AB7" s="2">
        <v>39986</v>
      </c>
      <c r="AC7" s="2">
        <v>39993</v>
      </c>
      <c r="AD7" s="2">
        <v>40000</v>
      </c>
      <c r="AE7" s="2">
        <v>40007</v>
      </c>
      <c r="AF7" s="2">
        <v>40014</v>
      </c>
      <c r="AG7" s="2">
        <v>40021</v>
      </c>
      <c r="AH7" s="2">
        <v>40028</v>
      </c>
      <c r="AI7" s="2">
        <v>40035</v>
      </c>
      <c r="AJ7" s="2">
        <v>40042</v>
      </c>
      <c r="AK7" s="2">
        <v>40049</v>
      </c>
      <c r="AL7" s="2">
        <v>40056</v>
      </c>
      <c r="AM7" s="2">
        <v>40063</v>
      </c>
      <c r="AN7" s="2">
        <v>40070</v>
      </c>
      <c r="AO7" s="2">
        <v>40077</v>
      </c>
      <c r="AP7" s="2">
        <v>40084</v>
      </c>
      <c r="AQ7" s="2">
        <v>40091</v>
      </c>
      <c r="AR7" s="2">
        <v>40098</v>
      </c>
      <c r="AS7" s="2">
        <v>40105</v>
      </c>
      <c r="AT7" s="2">
        <v>40112</v>
      </c>
      <c r="AU7" s="2">
        <v>40119</v>
      </c>
      <c r="AV7" s="2">
        <v>40126</v>
      </c>
      <c r="AW7" s="2">
        <v>40133</v>
      </c>
      <c r="AX7" s="2">
        <v>40140</v>
      </c>
      <c r="AY7" s="2">
        <v>40147</v>
      </c>
      <c r="AZ7" s="2">
        <v>40154</v>
      </c>
      <c r="BA7" s="2">
        <v>40161</v>
      </c>
      <c r="BB7" s="2">
        <v>40168</v>
      </c>
      <c r="BC7" s="85">
        <v>40175</v>
      </c>
      <c r="BD7" s="91"/>
      <c r="BE7" s="87" t="s">
        <v>71</v>
      </c>
      <c r="BF7" s="3" t="s">
        <v>71</v>
      </c>
      <c r="BG7" s="2" t="s">
        <v>159</v>
      </c>
      <c r="BH7" s="73" t="s">
        <v>163</v>
      </c>
    </row>
    <row r="8" spans="1:60" ht="15" customHeight="1">
      <c r="A8" s="4"/>
      <c r="B8" s="4"/>
      <c r="C8" s="3" t="s">
        <v>25</v>
      </c>
      <c r="D8" s="3" t="s">
        <v>26</v>
      </c>
      <c r="E8" s="3" t="s">
        <v>27</v>
      </c>
      <c r="F8" s="3" t="s">
        <v>28</v>
      </c>
      <c r="G8" s="3" t="s">
        <v>29</v>
      </c>
      <c r="H8" s="3" t="s">
        <v>30</v>
      </c>
      <c r="I8" s="3" t="s">
        <v>31</v>
      </c>
      <c r="J8" s="3" t="s">
        <v>32</v>
      </c>
      <c r="K8" s="3" t="s">
        <v>33</v>
      </c>
      <c r="L8" s="3" t="s">
        <v>34</v>
      </c>
      <c r="M8" s="3" t="s">
        <v>35</v>
      </c>
      <c r="N8" s="3" t="s">
        <v>36</v>
      </c>
      <c r="O8" s="3" t="s">
        <v>37</v>
      </c>
      <c r="P8" s="3" t="s">
        <v>38</v>
      </c>
      <c r="Q8" s="3" t="s">
        <v>39</v>
      </c>
      <c r="R8" s="3" t="s">
        <v>40</v>
      </c>
      <c r="S8" s="3" t="s">
        <v>41</v>
      </c>
      <c r="T8" s="3" t="s">
        <v>42</v>
      </c>
      <c r="U8" s="3" t="s">
        <v>43</v>
      </c>
      <c r="V8" s="3" t="s">
        <v>44</v>
      </c>
      <c r="W8" s="3" t="s">
        <v>45</v>
      </c>
      <c r="X8" s="3" t="s">
        <v>46</v>
      </c>
      <c r="Y8" s="3" t="s">
        <v>47</v>
      </c>
      <c r="Z8" s="3" t="s">
        <v>48</v>
      </c>
      <c r="AA8" s="3" t="s">
        <v>49</v>
      </c>
      <c r="AB8" s="3" t="s">
        <v>50</v>
      </c>
      <c r="AC8" s="3" t="s">
        <v>51</v>
      </c>
      <c r="AD8" s="3" t="s">
        <v>52</v>
      </c>
      <c r="AE8" s="3" t="s">
        <v>53</v>
      </c>
      <c r="AF8" s="3" t="s">
        <v>54</v>
      </c>
      <c r="AG8" s="3" t="s">
        <v>55</v>
      </c>
      <c r="AH8" s="3" t="s">
        <v>56</v>
      </c>
      <c r="AI8" s="3" t="s">
        <v>57</v>
      </c>
      <c r="AJ8" s="3" t="s">
        <v>58</v>
      </c>
      <c r="AK8" s="3" t="s">
        <v>59</v>
      </c>
      <c r="AL8" s="3" t="s">
        <v>60</v>
      </c>
      <c r="AM8" s="3" t="s">
        <v>61</v>
      </c>
      <c r="AN8" s="3" t="s">
        <v>62</v>
      </c>
      <c r="AO8" s="3" t="s">
        <v>110</v>
      </c>
      <c r="AP8" s="3" t="s">
        <v>111</v>
      </c>
      <c r="AQ8" s="3" t="s">
        <v>112</v>
      </c>
      <c r="AR8" s="3" t="s">
        <v>113</v>
      </c>
      <c r="AS8" s="3" t="s">
        <v>114</v>
      </c>
      <c r="AT8" s="3" t="s">
        <v>115</v>
      </c>
      <c r="AU8" s="3" t="s">
        <v>116</v>
      </c>
      <c r="AV8" s="3" t="s">
        <v>117</v>
      </c>
      <c r="AW8" s="3" t="s">
        <v>118</v>
      </c>
      <c r="AX8" s="3" t="s">
        <v>119</v>
      </c>
      <c r="AY8" s="3" t="s">
        <v>120</v>
      </c>
      <c r="AZ8" s="3" t="s">
        <v>121</v>
      </c>
      <c r="BA8" s="3" t="s">
        <v>122</v>
      </c>
      <c r="BB8" s="3" t="s">
        <v>123</v>
      </c>
      <c r="BC8" s="86" t="s">
        <v>158</v>
      </c>
      <c r="BD8" s="92"/>
      <c r="BE8" s="88" t="s">
        <v>124</v>
      </c>
      <c r="BF8" s="5" t="s">
        <v>125</v>
      </c>
      <c r="BG8" s="3"/>
      <c r="BH8" s="75"/>
    </row>
    <row r="9" spans="1:60" ht="15" customHeight="1">
      <c r="A9" s="6" t="s">
        <v>10</v>
      </c>
      <c r="B9" s="7">
        <v>0.26</v>
      </c>
      <c r="C9" s="8">
        <v>458.29</v>
      </c>
      <c r="D9" s="8">
        <v>456.91</v>
      </c>
      <c r="E9" s="8">
        <v>456.91</v>
      </c>
      <c r="F9" s="8">
        <v>452.56</v>
      </c>
      <c r="G9" s="8">
        <v>451.58</v>
      </c>
      <c r="H9" s="8">
        <v>452.29</v>
      </c>
      <c r="I9" s="8">
        <v>452.29</v>
      </c>
      <c r="J9" s="8">
        <v>464.98</v>
      </c>
      <c r="K9" s="8">
        <v>466.03</v>
      </c>
      <c r="L9" s="8">
        <v>466.29</v>
      </c>
      <c r="M9" s="8">
        <v>466.29</v>
      </c>
      <c r="N9" s="8">
        <v>471.14</v>
      </c>
      <c r="O9" s="8">
        <v>497.9</v>
      </c>
      <c r="P9" s="8">
        <v>504.46</v>
      </c>
      <c r="Q9" s="8">
        <v>509.41</v>
      </c>
      <c r="R9" s="8">
        <v>509.41</v>
      </c>
      <c r="S9" s="8">
        <v>518.83000000000004</v>
      </c>
      <c r="T9" s="8">
        <v>524.92999999999995</v>
      </c>
      <c r="U9" s="8">
        <v>527.97</v>
      </c>
      <c r="V9" s="8">
        <v>527.97</v>
      </c>
      <c r="W9" s="8">
        <v>526.44000000000005</v>
      </c>
      <c r="X9" s="8">
        <v>532.88</v>
      </c>
      <c r="Y9" s="8">
        <v>531.79999999999995</v>
      </c>
      <c r="Z9" s="8">
        <v>526.91999999999996</v>
      </c>
      <c r="AA9" s="8">
        <v>525.36</v>
      </c>
      <c r="AB9" s="8">
        <v>509.07</v>
      </c>
      <c r="AC9" s="8">
        <v>487.79</v>
      </c>
      <c r="AD9" s="8">
        <v>478.49</v>
      </c>
      <c r="AE9" s="8">
        <v>458.44</v>
      </c>
      <c r="AF9" s="8">
        <v>458.44</v>
      </c>
      <c r="AG9" s="8">
        <v>458.56</v>
      </c>
      <c r="AH9" s="8">
        <v>458.56</v>
      </c>
      <c r="AI9" s="8">
        <v>475.72</v>
      </c>
      <c r="AJ9" s="8">
        <v>456.59</v>
      </c>
      <c r="AK9" s="8">
        <v>433.07</v>
      </c>
      <c r="AL9" s="8">
        <v>447.84</v>
      </c>
      <c r="AM9" s="8">
        <v>445.48</v>
      </c>
      <c r="AN9" s="8">
        <v>434.7</v>
      </c>
      <c r="AO9" s="8">
        <v>418.19</v>
      </c>
      <c r="AP9" s="8">
        <v>409.19</v>
      </c>
      <c r="AQ9" s="8">
        <v>409.19</v>
      </c>
      <c r="AR9" s="8">
        <v>412.45</v>
      </c>
      <c r="AS9" s="8">
        <v>412.45</v>
      </c>
      <c r="AT9" s="8">
        <v>418.87</v>
      </c>
      <c r="AU9" s="8">
        <v>418.87</v>
      </c>
      <c r="AV9" s="8">
        <v>437.28</v>
      </c>
      <c r="AW9" s="8">
        <v>451.1</v>
      </c>
      <c r="AX9" s="8">
        <v>463.04</v>
      </c>
      <c r="AY9" s="8">
        <v>434.92</v>
      </c>
      <c r="AZ9" s="8">
        <v>442.32</v>
      </c>
      <c r="BA9" s="8">
        <v>452.02</v>
      </c>
      <c r="BB9" s="8">
        <v>446.97</v>
      </c>
      <c r="BC9" s="77">
        <v>429.77</v>
      </c>
      <c r="BD9" s="93"/>
      <c r="BE9" s="89">
        <f>(+BC9/BB9)-1</f>
        <v>-3.8481329843166323E-2</v>
      </c>
      <c r="BF9" s="20">
        <f>+(BC9/'2008'!BB9)-1</f>
        <v>-3.8287683494450442E-2</v>
      </c>
      <c r="BG9" s="63">
        <f>AVERAGE(C9:BD9)</f>
        <v>466.7777358490564</v>
      </c>
      <c r="BH9" s="81">
        <f>+(BG9/'2008'!BF9)-1</f>
        <v>1.2962371176459486E-2</v>
      </c>
    </row>
    <row r="10" spans="1:60" ht="15" customHeight="1">
      <c r="A10" s="6" t="s">
        <v>11</v>
      </c>
      <c r="B10" s="7">
        <v>5.79</v>
      </c>
      <c r="C10" s="8">
        <v>431.73</v>
      </c>
      <c r="D10" s="8">
        <v>447.51</v>
      </c>
      <c r="E10" s="8">
        <v>430.83</v>
      </c>
      <c r="F10" s="8">
        <v>432.3</v>
      </c>
      <c r="G10" s="8">
        <v>429.37</v>
      </c>
      <c r="H10" s="8">
        <v>428.13</v>
      </c>
      <c r="I10" s="8">
        <v>425.34</v>
      </c>
      <c r="J10" s="8">
        <v>427.63</v>
      </c>
      <c r="K10" s="8">
        <v>432.22</v>
      </c>
      <c r="L10" s="8">
        <v>436.43</v>
      </c>
      <c r="M10" s="8">
        <v>433.12</v>
      </c>
      <c r="N10" s="8">
        <v>454.63</v>
      </c>
      <c r="O10" s="8">
        <v>455.05</v>
      </c>
      <c r="P10" s="8">
        <v>464.95</v>
      </c>
      <c r="Q10" s="8">
        <v>456.06</v>
      </c>
      <c r="R10" s="8">
        <v>453.36</v>
      </c>
      <c r="S10" s="8">
        <v>460.07</v>
      </c>
      <c r="T10" s="8">
        <v>431.19</v>
      </c>
      <c r="U10" s="8">
        <v>459.18</v>
      </c>
      <c r="V10" s="8">
        <v>453.47</v>
      </c>
      <c r="W10" s="8">
        <v>450.29</v>
      </c>
      <c r="X10" s="8">
        <v>455.6</v>
      </c>
      <c r="Y10" s="8">
        <v>451.02</v>
      </c>
      <c r="Z10" s="8">
        <v>451.7</v>
      </c>
      <c r="AA10" s="8">
        <v>412.83</v>
      </c>
      <c r="AB10" s="8">
        <v>440.41</v>
      </c>
      <c r="AC10" s="8">
        <v>432.37</v>
      </c>
      <c r="AD10" s="8">
        <v>425.27</v>
      </c>
      <c r="AE10" s="8">
        <v>411.87</v>
      </c>
      <c r="AF10" s="8">
        <v>406.08</v>
      </c>
      <c r="AG10" s="8">
        <v>395.33</v>
      </c>
      <c r="AH10" s="8">
        <v>396.9</v>
      </c>
      <c r="AI10" s="8">
        <v>389.75</v>
      </c>
      <c r="AJ10" s="8">
        <v>385.25</v>
      </c>
      <c r="AK10" s="8">
        <v>403.65</v>
      </c>
      <c r="AL10" s="8">
        <v>417.95</v>
      </c>
      <c r="AM10" s="8">
        <v>413.8</v>
      </c>
      <c r="AN10" s="8">
        <v>407.37</v>
      </c>
      <c r="AO10" s="8">
        <v>411.22</v>
      </c>
      <c r="AP10" s="8">
        <v>406.57</v>
      </c>
      <c r="AQ10" s="8">
        <v>414.87</v>
      </c>
      <c r="AR10" s="8">
        <v>405.34</v>
      </c>
      <c r="AS10" s="8">
        <v>400.43</v>
      </c>
      <c r="AT10" s="8">
        <v>393.89</v>
      </c>
      <c r="AU10" s="8">
        <v>394.01</v>
      </c>
      <c r="AV10" s="8">
        <v>396.45</v>
      </c>
      <c r="AW10" s="8">
        <v>391.58</v>
      </c>
      <c r="AX10" s="8">
        <v>421.16</v>
      </c>
      <c r="AY10" s="8">
        <v>398.34</v>
      </c>
      <c r="AZ10" s="8">
        <v>406.19</v>
      </c>
      <c r="BA10" s="8">
        <v>402.9</v>
      </c>
      <c r="BB10" s="8">
        <v>421.08</v>
      </c>
      <c r="BC10" s="77">
        <v>421.63</v>
      </c>
      <c r="BD10" s="93"/>
      <c r="BE10" s="89">
        <f t="shared" ref="BE10:BE23" si="0">(+BC10/BB10)-1</f>
        <v>1.3061650992685081E-3</v>
      </c>
      <c r="BF10" s="20">
        <f>+(BC10/'2008'!BB10)-1</f>
        <v>1.2584356012392162E-2</v>
      </c>
      <c r="BG10" s="63">
        <f t="shared" ref="BG10:BG23" si="1">AVERAGE(C10:BD10)</f>
        <v>424.06924528301897</v>
      </c>
      <c r="BH10" s="81">
        <f>+(BG10/'2008'!BF10)-1</f>
        <v>2.840240095720703E-2</v>
      </c>
    </row>
    <row r="11" spans="1:60" ht="15" customHeight="1">
      <c r="A11" s="6" t="s">
        <v>12</v>
      </c>
      <c r="B11" s="7">
        <v>9.3800000000000008</v>
      </c>
      <c r="C11" s="8">
        <v>315.47000000000003</v>
      </c>
      <c r="D11" s="8">
        <v>323.64</v>
      </c>
      <c r="E11" s="8">
        <v>339.86</v>
      </c>
      <c r="F11" s="8">
        <v>353.57</v>
      </c>
      <c r="G11" s="8">
        <v>355.73</v>
      </c>
      <c r="H11" s="8">
        <v>350.67</v>
      </c>
      <c r="I11" s="8">
        <v>359.66</v>
      </c>
      <c r="J11" s="8">
        <v>371.62</v>
      </c>
      <c r="K11" s="8">
        <v>366.36</v>
      </c>
      <c r="L11" s="8">
        <v>363.11</v>
      </c>
      <c r="M11" s="8">
        <v>365.4</v>
      </c>
      <c r="N11" s="8">
        <v>364.43</v>
      </c>
      <c r="O11" s="8">
        <v>384.31</v>
      </c>
      <c r="P11" s="8">
        <v>412.8</v>
      </c>
      <c r="Q11" s="8">
        <v>424.02</v>
      </c>
      <c r="R11" s="8">
        <v>408.34</v>
      </c>
      <c r="S11" s="8">
        <v>433.38</v>
      </c>
      <c r="T11" s="8">
        <v>421.53</v>
      </c>
      <c r="U11" s="8">
        <v>422.17</v>
      </c>
      <c r="V11" s="8">
        <v>443.7</v>
      </c>
      <c r="W11" s="8">
        <v>454.19</v>
      </c>
      <c r="X11" s="8">
        <v>436.23</v>
      </c>
      <c r="Y11" s="8">
        <v>417.28</v>
      </c>
      <c r="Z11" s="8">
        <v>414.93</v>
      </c>
      <c r="AA11" s="8">
        <v>399.95</v>
      </c>
      <c r="AB11" s="8">
        <v>366.76</v>
      </c>
      <c r="AC11" s="8">
        <v>352.66</v>
      </c>
      <c r="AD11" s="8">
        <v>340.16</v>
      </c>
      <c r="AE11" s="8">
        <v>338.36</v>
      </c>
      <c r="AF11" s="8">
        <v>332.27</v>
      </c>
      <c r="AG11" s="8">
        <v>320.3</v>
      </c>
      <c r="AH11" s="8">
        <v>316.38</v>
      </c>
      <c r="AI11" s="8">
        <v>321.7</v>
      </c>
      <c r="AJ11" s="8">
        <v>329.05</v>
      </c>
      <c r="AK11" s="8">
        <v>324.91000000000003</v>
      </c>
      <c r="AL11" s="8">
        <v>322.20999999999998</v>
      </c>
      <c r="AM11" s="8">
        <v>319.32</v>
      </c>
      <c r="AN11" s="8">
        <v>320.61</v>
      </c>
      <c r="AO11" s="8">
        <v>315.70999999999998</v>
      </c>
      <c r="AP11" s="8">
        <v>312.89</v>
      </c>
      <c r="AQ11" s="8">
        <v>307.98</v>
      </c>
      <c r="AR11" s="8">
        <v>311.95999999999998</v>
      </c>
      <c r="AS11" s="8">
        <v>313.77</v>
      </c>
      <c r="AT11" s="8">
        <v>313.64999999999998</v>
      </c>
      <c r="AU11" s="8">
        <v>322.25</v>
      </c>
      <c r="AV11" s="8">
        <v>327.33999999999997</v>
      </c>
      <c r="AW11" s="8">
        <v>336.31</v>
      </c>
      <c r="AX11" s="8">
        <v>341.97</v>
      </c>
      <c r="AY11" s="8">
        <v>334.61</v>
      </c>
      <c r="AZ11" s="8">
        <v>358.81</v>
      </c>
      <c r="BA11" s="8">
        <v>371</v>
      </c>
      <c r="BB11" s="8">
        <v>383.26</v>
      </c>
      <c r="BC11" s="77">
        <v>405.8</v>
      </c>
      <c r="BD11" s="93"/>
      <c r="BE11" s="89">
        <f t="shared" si="0"/>
        <v>5.8811250847988328E-2</v>
      </c>
      <c r="BF11" s="20">
        <f>+(BC11/'2008'!BB11)-1</f>
        <v>0.29918360813190326</v>
      </c>
      <c r="BG11" s="63">
        <f t="shared" si="1"/>
        <v>359.70471698113204</v>
      </c>
      <c r="BH11" s="81">
        <f>+(BG11/'2008'!BF11)-1</f>
        <v>1.9228961310461257E-2</v>
      </c>
    </row>
    <row r="12" spans="1:60" ht="15" customHeight="1">
      <c r="A12" s="6" t="s">
        <v>13</v>
      </c>
      <c r="B12" s="7">
        <v>7.56</v>
      </c>
      <c r="C12" s="8">
        <v>602.94000000000005</v>
      </c>
      <c r="D12" s="8">
        <v>606.95000000000005</v>
      </c>
      <c r="E12" s="8">
        <v>560.51</v>
      </c>
      <c r="F12" s="8">
        <v>551.16999999999996</v>
      </c>
      <c r="G12" s="8">
        <v>533.09</v>
      </c>
      <c r="H12" s="8">
        <v>513.33000000000004</v>
      </c>
      <c r="I12" s="8">
        <v>498.56</v>
      </c>
      <c r="J12" s="8">
        <v>478.15</v>
      </c>
      <c r="K12" s="8">
        <v>460.12</v>
      </c>
      <c r="L12" s="8">
        <v>462.04</v>
      </c>
      <c r="M12" s="8">
        <v>459.28</v>
      </c>
      <c r="N12" s="8">
        <v>460</v>
      </c>
      <c r="O12" s="8">
        <v>462.59</v>
      </c>
      <c r="P12" s="8">
        <v>460.65</v>
      </c>
      <c r="Q12" s="8">
        <v>460.65</v>
      </c>
      <c r="R12" s="8">
        <v>460.65</v>
      </c>
      <c r="S12" s="8">
        <v>454.24</v>
      </c>
      <c r="T12" s="8">
        <v>454.24</v>
      </c>
      <c r="U12" s="8">
        <v>450.62</v>
      </c>
      <c r="V12" s="8">
        <v>452.56</v>
      </c>
      <c r="W12" s="8">
        <v>450.88</v>
      </c>
      <c r="X12" s="8">
        <v>449.19</v>
      </c>
      <c r="Y12" s="8">
        <v>449.19</v>
      </c>
      <c r="Z12" s="8">
        <v>451.13</v>
      </c>
      <c r="AA12" s="8">
        <v>451.1</v>
      </c>
      <c r="AB12" s="8">
        <v>452.48</v>
      </c>
      <c r="AC12" s="8">
        <v>460.4</v>
      </c>
      <c r="AD12" s="8">
        <v>472.39</v>
      </c>
      <c r="AE12" s="8">
        <v>486.74</v>
      </c>
      <c r="AF12" s="8">
        <v>494.92</v>
      </c>
      <c r="AG12" s="8">
        <v>492.79</v>
      </c>
      <c r="AH12" s="8">
        <v>492.79</v>
      </c>
      <c r="AI12" s="8">
        <v>500.73</v>
      </c>
      <c r="AJ12" s="8">
        <v>502.42</v>
      </c>
      <c r="AK12" s="8">
        <v>510.84</v>
      </c>
      <c r="AL12" s="8">
        <v>528.71</v>
      </c>
      <c r="AM12" s="8">
        <v>543.99</v>
      </c>
      <c r="AN12" s="8">
        <v>558.55999999999995</v>
      </c>
      <c r="AO12" s="8">
        <v>579.77</v>
      </c>
      <c r="AP12" s="8">
        <v>582.71</v>
      </c>
      <c r="AQ12" s="8">
        <v>586.52</v>
      </c>
      <c r="AR12" s="8">
        <v>598.72</v>
      </c>
      <c r="AS12" s="8">
        <v>601.25</v>
      </c>
      <c r="AT12" s="8">
        <v>601.25</v>
      </c>
      <c r="AU12" s="8">
        <v>593.94000000000005</v>
      </c>
      <c r="AV12" s="8">
        <v>593.94000000000005</v>
      </c>
      <c r="AW12" s="8">
        <v>593.94000000000005</v>
      </c>
      <c r="AX12" s="8">
        <v>596.13</v>
      </c>
      <c r="AY12" s="8">
        <v>589.15</v>
      </c>
      <c r="AZ12" s="8">
        <v>589.15</v>
      </c>
      <c r="BA12" s="8">
        <v>595.5</v>
      </c>
      <c r="BB12" s="8">
        <v>595.5</v>
      </c>
      <c r="BC12" s="77">
        <v>565.52</v>
      </c>
      <c r="BD12" s="93"/>
      <c r="BE12" s="89">
        <f t="shared" si="0"/>
        <v>-5.0344248530646563E-2</v>
      </c>
      <c r="BF12" s="20">
        <f>+(BC12/'2008'!BB12)-1</f>
        <v>-7.6521114340768803E-2</v>
      </c>
      <c r="BG12" s="63">
        <f t="shared" si="1"/>
        <v>518.01094339622648</v>
      </c>
      <c r="BH12" s="81">
        <f>+(BG12/'2008'!BF12)-1</f>
        <v>2.8812679787434403E-2</v>
      </c>
    </row>
    <row r="13" spans="1:60" ht="15" customHeight="1">
      <c r="A13" s="6" t="s">
        <v>14</v>
      </c>
      <c r="B13" s="7">
        <v>16.2</v>
      </c>
      <c r="C13" s="8">
        <v>611</v>
      </c>
      <c r="D13" s="8">
        <v>613</v>
      </c>
      <c r="E13" s="8">
        <v>613</v>
      </c>
      <c r="F13" s="8">
        <v>610</v>
      </c>
      <c r="G13" s="8">
        <v>605</v>
      </c>
      <c r="H13" s="8">
        <v>598</v>
      </c>
      <c r="I13" s="8">
        <v>590</v>
      </c>
      <c r="J13" s="8">
        <v>585</v>
      </c>
      <c r="K13" s="8">
        <v>584</v>
      </c>
      <c r="L13" s="8">
        <v>582</v>
      </c>
      <c r="M13" s="8">
        <v>582</v>
      </c>
      <c r="N13" s="8">
        <v>585</v>
      </c>
      <c r="O13" s="8">
        <v>594</v>
      </c>
      <c r="P13" s="8">
        <v>601</v>
      </c>
      <c r="Q13" s="8">
        <v>604</v>
      </c>
      <c r="R13" s="8">
        <v>604</v>
      </c>
      <c r="S13" s="8">
        <v>598</v>
      </c>
      <c r="T13" s="8">
        <v>596</v>
      </c>
      <c r="U13" s="8">
        <v>591</v>
      </c>
      <c r="V13" s="8">
        <v>589</v>
      </c>
      <c r="W13" s="8">
        <v>585</v>
      </c>
      <c r="X13" s="8">
        <v>582</v>
      </c>
      <c r="Y13" s="8">
        <v>579</v>
      </c>
      <c r="Z13" s="8">
        <v>577</v>
      </c>
      <c r="AA13" s="8">
        <v>575</v>
      </c>
      <c r="AB13" s="8">
        <v>573</v>
      </c>
      <c r="AC13" s="8">
        <v>565</v>
      </c>
      <c r="AD13" s="8">
        <v>565</v>
      </c>
      <c r="AE13" s="8">
        <v>565</v>
      </c>
      <c r="AF13" s="8">
        <v>562</v>
      </c>
      <c r="AG13" s="8">
        <v>555</v>
      </c>
      <c r="AH13" s="8">
        <v>552</v>
      </c>
      <c r="AI13" s="8">
        <v>552</v>
      </c>
      <c r="AJ13" s="8">
        <v>553</v>
      </c>
      <c r="AK13" s="8">
        <v>554</v>
      </c>
      <c r="AL13" s="8">
        <v>556</v>
      </c>
      <c r="AM13" s="8">
        <v>557</v>
      </c>
      <c r="AN13" s="8">
        <v>561</v>
      </c>
      <c r="AO13" s="8">
        <v>561</v>
      </c>
      <c r="AP13" s="8">
        <v>559</v>
      </c>
      <c r="AQ13" s="8">
        <v>555</v>
      </c>
      <c r="AR13" s="8">
        <v>556</v>
      </c>
      <c r="AS13" s="8">
        <v>562</v>
      </c>
      <c r="AT13" s="8">
        <v>568</v>
      </c>
      <c r="AU13" s="8">
        <v>576</v>
      </c>
      <c r="AV13" s="8">
        <v>586</v>
      </c>
      <c r="AW13" s="8">
        <v>592</v>
      </c>
      <c r="AX13" s="8">
        <v>597</v>
      </c>
      <c r="AY13" s="8">
        <v>601</v>
      </c>
      <c r="AZ13" s="8">
        <v>607</v>
      </c>
      <c r="BA13" s="8">
        <v>611</v>
      </c>
      <c r="BB13" s="8">
        <v>612</v>
      </c>
      <c r="BC13" s="77">
        <v>612</v>
      </c>
      <c r="BD13" s="93"/>
      <c r="BE13" s="89">
        <f t="shared" si="0"/>
        <v>0</v>
      </c>
      <c r="BF13" s="20">
        <f>+(BC13/'2008'!BB13)-1</f>
        <v>1.6366612111293755E-3</v>
      </c>
      <c r="BG13" s="63">
        <f t="shared" si="1"/>
        <v>582.22641509433959</v>
      </c>
      <c r="BH13" s="81">
        <f>+(BG13/'2008'!BF13)-1</f>
        <v>3.3726221828245473E-2</v>
      </c>
    </row>
    <row r="14" spans="1:60" ht="15" customHeight="1">
      <c r="A14" s="6" t="s">
        <v>15</v>
      </c>
      <c r="B14" s="7">
        <v>2.14</v>
      </c>
      <c r="C14" s="8">
        <v>434.89</v>
      </c>
      <c r="D14" s="8">
        <v>436.21</v>
      </c>
      <c r="E14" s="8">
        <v>426.69</v>
      </c>
      <c r="F14" s="8">
        <v>417.8</v>
      </c>
      <c r="G14" s="8">
        <v>431.96</v>
      </c>
      <c r="H14" s="8">
        <v>455.18</v>
      </c>
      <c r="I14" s="8">
        <v>442.17</v>
      </c>
      <c r="J14" s="8">
        <v>440.96</v>
      </c>
      <c r="K14" s="8">
        <v>446.07</v>
      </c>
      <c r="L14" s="8">
        <v>456.45</v>
      </c>
      <c r="M14" s="8">
        <v>473.14</v>
      </c>
      <c r="N14" s="8">
        <v>473.06</v>
      </c>
      <c r="O14" s="8">
        <v>486.96</v>
      </c>
      <c r="P14" s="8">
        <v>508.41</v>
      </c>
      <c r="Q14" s="8">
        <v>483.41</v>
      </c>
      <c r="R14" s="8">
        <v>499.01</v>
      </c>
      <c r="S14" s="8">
        <v>510.55</v>
      </c>
      <c r="T14" s="8">
        <v>510.55</v>
      </c>
      <c r="U14" s="8">
        <v>497.56</v>
      </c>
      <c r="V14" s="8">
        <v>497.64</v>
      </c>
      <c r="W14" s="8">
        <v>499.21</v>
      </c>
      <c r="X14" s="8">
        <v>492.38</v>
      </c>
      <c r="Y14" s="8">
        <v>512.22</v>
      </c>
      <c r="Z14" s="8">
        <v>502.29</v>
      </c>
      <c r="AA14" s="8">
        <v>483.5</v>
      </c>
      <c r="AB14" s="8">
        <v>475.41</v>
      </c>
      <c r="AC14" s="8">
        <v>469.87</v>
      </c>
      <c r="AD14" s="8">
        <v>469.55</v>
      </c>
      <c r="AE14" s="8">
        <v>463.47</v>
      </c>
      <c r="AF14" s="8">
        <v>459.09</v>
      </c>
      <c r="AG14" s="8">
        <v>473.53</v>
      </c>
      <c r="AH14" s="8">
        <v>441.1</v>
      </c>
      <c r="AI14" s="8">
        <v>436.43</v>
      </c>
      <c r="AJ14" s="8">
        <v>431.89</v>
      </c>
      <c r="AK14" s="8">
        <v>434.31</v>
      </c>
      <c r="AL14" s="8">
        <v>429.41</v>
      </c>
      <c r="AM14" s="8">
        <v>431.09</v>
      </c>
      <c r="AN14" s="8">
        <v>432.66</v>
      </c>
      <c r="AO14" s="8">
        <v>419.75</v>
      </c>
      <c r="AP14" s="8">
        <v>423.15</v>
      </c>
      <c r="AQ14" s="8">
        <v>430.77</v>
      </c>
      <c r="AR14" s="8">
        <v>424.34</v>
      </c>
      <c r="AS14" s="8">
        <v>435.17</v>
      </c>
      <c r="AT14" s="8">
        <v>444.89</v>
      </c>
      <c r="AU14" s="8">
        <v>431.4</v>
      </c>
      <c r="AV14" s="8">
        <v>442.95</v>
      </c>
      <c r="AW14" s="8">
        <v>445.26</v>
      </c>
      <c r="AX14" s="8">
        <v>446.1</v>
      </c>
      <c r="AY14" s="8">
        <v>450.4</v>
      </c>
      <c r="AZ14" s="8">
        <v>448.06</v>
      </c>
      <c r="BA14" s="8">
        <v>437.49</v>
      </c>
      <c r="BB14" s="8">
        <v>451.97</v>
      </c>
      <c r="BC14" s="77">
        <v>454.13</v>
      </c>
      <c r="BD14" s="93"/>
      <c r="BE14" s="89">
        <f t="shared" si="0"/>
        <v>4.7790782574064217E-3</v>
      </c>
      <c r="BF14" s="20">
        <f>+(BC14/'2008'!BB14)-1</f>
        <v>1.1200178134045835E-2</v>
      </c>
      <c r="BG14" s="63">
        <f t="shared" si="1"/>
        <v>457.58320754716988</v>
      </c>
      <c r="BH14" s="81">
        <f>+(BG14/'2008'!BF14)-1</f>
        <v>1.4558410176862546E-2</v>
      </c>
    </row>
    <row r="15" spans="1:60" ht="15" customHeight="1">
      <c r="A15" s="6" t="s">
        <v>16</v>
      </c>
      <c r="B15" s="7">
        <v>0.86</v>
      </c>
      <c r="C15" s="8">
        <v>534</v>
      </c>
      <c r="D15" s="8">
        <v>508</v>
      </c>
      <c r="E15" s="8">
        <v>513</v>
      </c>
      <c r="F15" s="8">
        <v>499</v>
      </c>
      <c r="G15" s="8">
        <v>503</v>
      </c>
      <c r="H15" s="8">
        <v>505</v>
      </c>
      <c r="I15" s="8">
        <v>506</v>
      </c>
      <c r="J15" s="8">
        <v>505</v>
      </c>
      <c r="K15" s="8">
        <v>504</v>
      </c>
      <c r="L15" s="8">
        <v>507</v>
      </c>
      <c r="M15" s="8">
        <v>490</v>
      </c>
      <c r="N15" s="8">
        <v>506</v>
      </c>
      <c r="O15" s="8">
        <v>514</v>
      </c>
      <c r="P15" s="8">
        <v>508</v>
      </c>
      <c r="Q15" s="8">
        <v>507</v>
      </c>
      <c r="R15" s="8">
        <v>515</v>
      </c>
      <c r="S15" s="8">
        <v>503</v>
      </c>
      <c r="T15" s="8">
        <v>495</v>
      </c>
      <c r="U15" s="8">
        <v>476</v>
      </c>
      <c r="V15" s="8">
        <v>495</v>
      </c>
      <c r="W15" s="8">
        <v>504</v>
      </c>
      <c r="X15" s="8">
        <v>511</v>
      </c>
      <c r="Y15" s="8">
        <v>504</v>
      </c>
      <c r="Z15" s="8">
        <v>498</v>
      </c>
      <c r="AA15" s="8">
        <v>496</v>
      </c>
      <c r="AB15" s="8">
        <v>495</v>
      </c>
      <c r="AC15" s="8">
        <v>495</v>
      </c>
      <c r="AD15" s="8">
        <v>491</v>
      </c>
      <c r="AE15" s="8">
        <v>488</v>
      </c>
      <c r="AF15" s="8">
        <v>498</v>
      </c>
      <c r="AG15" s="8">
        <v>491</v>
      </c>
      <c r="AH15" s="8">
        <v>480</v>
      </c>
      <c r="AI15" s="8">
        <v>479</v>
      </c>
      <c r="AJ15" s="8">
        <v>500</v>
      </c>
      <c r="AK15" s="8">
        <v>493</v>
      </c>
      <c r="AL15" s="8">
        <v>484</v>
      </c>
      <c r="AM15" s="8">
        <v>490</v>
      </c>
      <c r="AN15" s="8">
        <v>503</v>
      </c>
      <c r="AO15" s="8">
        <v>506</v>
      </c>
      <c r="AP15" s="8">
        <v>504</v>
      </c>
      <c r="AQ15" s="8">
        <v>493</v>
      </c>
      <c r="AR15" s="8">
        <v>497</v>
      </c>
      <c r="AS15" s="8">
        <v>489</v>
      </c>
      <c r="AT15" s="8">
        <v>506</v>
      </c>
      <c r="AU15" s="8">
        <v>510</v>
      </c>
      <c r="AV15" s="8">
        <v>511</v>
      </c>
      <c r="AW15" s="8">
        <v>508</v>
      </c>
      <c r="AX15" s="8">
        <v>495</v>
      </c>
      <c r="AY15" s="8">
        <v>505</v>
      </c>
      <c r="AZ15" s="8">
        <v>514</v>
      </c>
      <c r="BA15" s="8">
        <v>497</v>
      </c>
      <c r="BB15" s="8">
        <v>531</v>
      </c>
      <c r="BC15" s="77">
        <v>522</v>
      </c>
      <c r="BD15" s="93"/>
      <c r="BE15" s="89">
        <f t="shared" si="0"/>
        <v>-1.6949152542372836E-2</v>
      </c>
      <c r="BF15" s="20">
        <f>+(BC15/'2008'!BB15)-1</f>
        <v>5.0301810865191143E-2</v>
      </c>
      <c r="BG15" s="63">
        <f t="shared" si="1"/>
        <v>501.52830188679246</v>
      </c>
      <c r="BH15" s="81">
        <f>+(BG15/'2008'!BF15)-1</f>
        <v>6.918135856482488E-2</v>
      </c>
    </row>
    <row r="16" spans="1:60" ht="15" customHeight="1">
      <c r="A16" s="6" t="s">
        <v>17</v>
      </c>
      <c r="B16" s="7">
        <v>0.14000000000000001</v>
      </c>
      <c r="C16" s="8">
        <v>264.8245</v>
      </c>
      <c r="D16" s="8">
        <v>270.34559999999999</v>
      </c>
      <c r="E16" s="8">
        <v>265.22219999999999</v>
      </c>
      <c r="F16" s="8">
        <v>362.83280000000002</v>
      </c>
      <c r="G16" s="8">
        <v>342.31470000000002</v>
      </c>
      <c r="H16" s="8">
        <v>332.9187</v>
      </c>
      <c r="I16" s="8">
        <v>315.59630000000004</v>
      </c>
      <c r="J16" s="8">
        <v>317.74040000000002</v>
      </c>
      <c r="K16" s="8">
        <v>315.39089999999999</v>
      </c>
      <c r="L16" s="8">
        <v>322.73869999999999</v>
      </c>
      <c r="M16" s="8">
        <v>320.7398</v>
      </c>
      <c r="N16" s="8">
        <v>328.02370000000002</v>
      </c>
      <c r="O16" s="8">
        <v>320.30270000000002</v>
      </c>
      <c r="P16" s="8">
        <v>323.72680000000003</v>
      </c>
      <c r="Q16" s="8">
        <v>328.88319999999999</v>
      </c>
      <c r="R16" s="8">
        <v>337.22070000000002</v>
      </c>
      <c r="S16" s="8">
        <v>331.42590000000001</v>
      </c>
      <c r="T16" s="8">
        <v>328.01550000000003</v>
      </c>
      <c r="U16" s="8">
        <v>335.09860000000003</v>
      </c>
      <c r="V16" s="8">
        <v>332.68720000000002</v>
      </c>
      <c r="W16" s="8">
        <v>338.88220000000001</v>
      </c>
      <c r="X16" s="8">
        <v>336.2269</v>
      </c>
      <c r="Y16" s="8">
        <v>331.66800000000001</v>
      </c>
      <c r="Z16" s="8">
        <v>332.18950000000001</v>
      </c>
      <c r="AA16" s="8">
        <v>330.41040000000004</v>
      </c>
      <c r="AB16" s="8">
        <v>315.82800000000003</v>
      </c>
      <c r="AC16" s="8">
        <v>323.26870000000002</v>
      </c>
      <c r="AD16" s="8">
        <v>325.82210000000003</v>
      </c>
      <c r="AE16" s="8">
        <v>311.447</v>
      </c>
      <c r="AF16" s="8">
        <v>317.89109999999999</v>
      </c>
      <c r="AG16" s="8">
        <v>323.74119999999999</v>
      </c>
      <c r="AH16" s="8">
        <v>326.6277</v>
      </c>
      <c r="AI16" s="8">
        <v>317.12</v>
      </c>
      <c r="AJ16" s="8">
        <v>316.55880000000002</v>
      </c>
      <c r="AK16" s="8">
        <v>320.59970000000004</v>
      </c>
      <c r="AL16" s="8">
        <v>319.06110000000001</v>
      </c>
      <c r="AM16" s="8">
        <v>317.17140000000001</v>
      </c>
      <c r="AN16" s="8">
        <v>316.15820000000002</v>
      </c>
      <c r="AO16" s="8">
        <v>330.70980000000003</v>
      </c>
      <c r="AP16" s="8">
        <v>326.47720000000004</v>
      </c>
      <c r="AQ16" s="8">
        <v>326.36799999999999</v>
      </c>
      <c r="AR16" s="8">
        <v>343.77199999999999</v>
      </c>
      <c r="AS16" s="8">
        <v>327.3809</v>
      </c>
      <c r="AT16" s="8">
        <v>324.80889999999999</v>
      </c>
      <c r="AU16" s="8">
        <v>322.10079999999999</v>
      </c>
      <c r="AV16" s="8">
        <v>329.1574</v>
      </c>
      <c r="AW16" s="8">
        <v>332.66740000000004</v>
      </c>
      <c r="AX16" s="8">
        <v>331.49889999999999</v>
      </c>
      <c r="AY16" s="8">
        <v>333.07300000000004</v>
      </c>
      <c r="AZ16" s="8">
        <v>437.73990000000003</v>
      </c>
      <c r="BA16" s="8">
        <v>425.47050000000002</v>
      </c>
      <c r="BB16" s="8">
        <v>426.61200000000002</v>
      </c>
      <c r="BC16" s="77">
        <v>430.85920000000004</v>
      </c>
      <c r="BD16" s="93"/>
      <c r="BE16" s="89">
        <f t="shared" si="0"/>
        <v>9.9556505677289575E-3</v>
      </c>
      <c r="BF16" s="20">
        <f>+(BC16/'2008'!BB16)-1</f>
        <v>0.60510403616277886</v>
      </c>
      <c r="BG16" s="63">
        <f t="shared" si="1"/>
        <v>331.4229584905662</v>
      </c>
      <c r="BH16" s="81">
        <f>+(BG16/'2008'!BF16)-1</f>
        <v>1.2639467956979455E-2</v>
      </c>
    </row>
    <row r="17" spans="1:60" ht="15" customHeight="1">
      <c r="A17" s="6" t="s">
        <v>4</v>
      </c>
      <c r="B17" s="7">
        <v>13.15</v>
      </c>
      <c r="C17" s="8">
        <v>194.03380000000001</v>
      </c>
      <c r="D17" s="8">
        <v>158.7747</v>
      </c>
      <c r="E17" s="8">
        <v>179.8133</v>
      </c>
      <c r="F17" s="8">
        <v>178.572</v>
      </c>
      <c r="G17" s="8">
        <v>193.46200000000002</v>
      </c>
      <c r="H17" s="8">
        <v>191.87020000000001</v>
      </c>
      <c r="I17" s="8">
        <v>189.86860000000001</v>
      </c>
      <c r="J17" s="8">
        <v>186.60760000000002</v>
      </c>
      <c r="K17" s="8">
        <v>191.22240000000002</v>
      </c>
      <c r="L17" s="8">
        <v>190.97620000000001</v>
      </c>
      <c r="M17" s="8">
        <v>187.1009</v>
      </c>
      <c r="N17" s="8">
        <v>186.79900000000001</v>
      </c>
      <c r="O17" s="8">
        <v>190.33880000000002</v>
      </c>
      <c r="P17" s="8">
        <v>193.51760000000002</v>
      </c>
      <c r="Q17" s="8">
        <v>187.50710000000001</v>
      </c>
      <c r="R17" s="8">
        <v>188.8365</v>
      </c>
      <c r="S17" s="8">
        <v>184.136</v>
      </c>
      <c r="T17" s="8">
        <v>169.26930000000002</v>
      </c>
      <c r="U17" s="8">
        <v>171.34100000000001</v>
      </c>
      <c r="V17" s="8">
        <v>170.63820000000001</v>
      </c>
      <c r="W17" s="8">
        <v>170.54940000000002</v>
      </c>
      <c r="X17" s="8">
        <v>170.2604</v>
      </c>
      <c r="Y17" s="8">
        <v>169.5428</v>
      </c>
      <c r="Z17" s="8">
        <v>185.48590000000002</v>
      </c>
      <c r="AA17" s="8">
        <v>184.79220000000001</v>
      </c>
      <c r="AB17" s="8">
        <v>184.7441</v>
      </c>
      <c r="AC17" s="8">
        <v>185.42790000000002</v>
      </c>
      <c r="AD17" s="8">
        <v>189.911</v>
      </c>
      <c r="AE17" s="8">
        <v>189.19490000000002</v>
      </c>
      <c r="AF17" s="8">
        <v>189.04170000000002</v>
      </c>
      <c r="AG17" s="8">
        <v>189.89620000000002</v>
      </c>
      <c r="AH17" s="8">
        <v>193.24290000000002</v>
      </c>
      <c r="AI17" s="8">
        <v>193.1172</v>
      </c>
      <c r="AJ17" s="8">
        <v>194.13800000000001</v>
      </c>
      <c r="AK17" s="8">
        <v>201.38770000000002</v>
      </c>
      <c r="AL17" s="8">
        <v>201.67670000000001</v>
      </c>
      <c r="AM17" s="8">
        <v>202.2551</v>
      </c>
      <c r="AN17" s="8">
        <v>204.2961</v>
      </c>
      <c r="AO17" s="8">
        <v>206.0805</v>
      </c>
      <c r="AP17" s="8">
        <v>167.70310000000001</v>
      </c>
      <c r="AQ17" s="8">
        <v>163.8254</v>
      </c>
      <c r="AR17" s="8">
        <v>233.0925</v>
      </c>
      <c r="AS17" s="8">
        <v>174.77860000000001</v>
      </c>
      <c r="AT17" s="8">
        <v>166.3443</v>
      </c>
      <c r="AU17" s="8">
        <v>156.3973</v>
      </c>
      <c r="AV17" s="8">
        <v>158.15790000000001</v>
      </c>
      <c r="AW17" s="8">
        <v>172.54130000000001</v>
      </c>
      <c r="AX17" s="8">
        <v>175.40460000000002</v>
      </c>
      <c r="AY17" s="8">
        <v>164.97540000000001</v>
      </c>
      <c r="AZ17" s="8">
        <v>165.10490000000001</v>
      </c>
      <c r="BA17" s="8">
        <v>165.3501</v>
      </c>
      <c r="BB17" s="8">
        <v>166.2928</v>
      </c>
      <c r="BC17" s="77">
        <v>165.71299999999999</v>
      </c>
      <c r="BD17" s="93"/>
      <c r="BE17" s="89">
        <f t="shared" si="0"/>
        <v>-3.4866211886503962E-3</v>
      </c>
      <c r="BF17" s="20">
        <f>+(BC17/'2008'!BB17)-1</f>
        <v>-0.15988935946715721</v>
      </c>
      <c r="BG17" s="63">
        <f t="shared" si="1"/>
        <v>182.74353018867922</v>
      </c>
      <c r="BH17" s="81">
        <f>+(BG17/'2008'!BF17)-1</f>
        <v>-2.998073328260964E-2</v>
      </c>
    </row>
    <row r="18" spans="1:60" ht="15" customHeight="1">
      <c r="A18" s="6" t="s">
        <v>18</v>
      </c>
      <c r="B18" s="7">
        <v>0.56000000000000005</v>
      </c>
      <c r="C18" s="8">
        <v>220.73510000000002</v>
      </c>
      <c r="D18" s="8">
        <v>280.56560000000002</v>
      </c>
      <c r="E18" s="8">
        <v>280.44580000000002</v>
      </c>
      <c r="F18" s="8">
        <v>274.93220000000002</v>
      </c>
      <c r="G18" s="8">
        <v>286.65989999999999</v>
      </c>
      <c r="H18" s="8">
        <v>293.95850000000002</v>
      </c>
      <c r="I18" s="8">
        <v>295.84660000000002</v>
      </c>
      <c r="J18" s="8">
        <v>296.40780000000001</v>
      </c>
      <c r="K18" s="8">
        <v>300.48750000000001</v>
      </c>
      <c r="L18" s="8">
        <v>301.13589999999999</v>
      </c>
      <c r="M18" s="8">
        <v>302.54560000000004</v>
      </c>
      <c r="N18" s="8">
        <v>318.4907</v>
      </c>
      <c r="O18" s="8">
        <v>325.40090000000004</v>
      </c>
      <c r="P18" s="8">
        <v>333.5274</v>
      </c>
      <c r="Q18" s="8">
        <v>328.6515</v>
      </c>
      <c r="R18" s="8">
        <v>344.67060000000004</v>
      </c>
      <c r="S18" s="8">
        <v>353.86709999999999</v>
      </c>
      <c r="T18" s="8">
        <v>368.81819999999999</v>
      </c>
      <c r="U18" s="8">
        <v>372.01510000000002</v>
      </c>
      <c r="V18" s="8">
        <v>377.80990000000003</v>
      </c>
      <c r="W18" s="8">
        <v>379.04300000000001</v>
      </c>
      <c r="X18" s="8">
        <v>379.36780000000005</v>
      </c>
      <c r="Y18" s="8">
        <v>366.91050000000001</v>
      </c>
      <c r="Z18" s="8">
        <v>365.35770000000002</v>
      </c>
      <c r="AA18" s="8">
        <v>359.57600000000002</v>
      </c>
      <c r="AB18" s="8">
        <v>353.30950000000001</v>
      </c>
      <c r="AC18" s="8">
        <v>354.30540000000002</v>
      </c>
      <c r="AD18" s="8">
        <v>347.25850000000003</v>
      </c>
      <c r="AE18" s="8">
        <v>339.60660000000001</v>
      </c>
      <c r="AF18" s="8">
        <v>339.98900000000003</v>
      </c>
      <c r="AG18" s="8">
        <v>336.18</v>
      </c>
      <c r="AH18" s="8">
        <v>338.64230000000003</v>
      </c>
      <c r="AI18" s="8">
        <v>335.78880000000004</v>
      </c>
      <c r="AJ18" s="8">
        <v>336.5215</v>
      </c>
      <c r="AK18" s="8">
        <v>331.55110000000002</v>
      </c>
      <c r="AL18" s="8">
        <v>321.97450000000003</v>
      </c>
      <c r="AM18" s="8">
        <v>312.11970000000002</v>
      </c>
      <c r="AN18" s="8">
        <v>304.98349999999999</v>
      </c>
      <c r="AO18" s="8">
        <v>293.47250000000003</v>
      </c>
      <c r="AP18" s="8">
        <v>286.80940000000004</v>
      </c>
      <c r="AQ18" s="8">
        <v>275.4873</v>
      </c>
      <c r="AR18" s="8">
        <v>268.16290000000004</v>
      </c>
      <c r="AS18" s="8">
        <v>269.19350000000003</v>
      </c>
      <c r="AT18" s="8">
        <v>265.01120000000003</v>
      </c>
      <c r="AU18" s="8">
        <v>263.02499999999998</v>
      </c>
      <c r="AV18" s="8">
        <v>266.10570000000001</v>
      </c>
      <c r="AW18" s="8">
        <v>265.34969999999998</v>
      </c>
      <c r="AX18" s="8">
        <v>263.54660000000001</v>
      </c>
      <c r="AY18" s="8">
        <v>260.149</v>
      </c>
      <c r="AZ18" s="8">
        <v>265.46590000000003</v>
      </c>
      <c r="BA18" s="8">
        <v>263.20679999999999</v>
      </c>
      <c r="BB18" s="8">
        <v>263.22410000000002</v>
      </c>
      <c r="BC18" s="77">
        <v>277.26</v>
      </c>
      <c r="BD18" s="93"/>
      <c r="BE18" s="89">
        <f t="shared" si="0"/>
        <v>5.3323004998402368E-2</v>
      </c>
      <c r="BF18" s="20">
        <f>+(BC18/'2008'!BB18)-1</f>
        <v>2.1075941372283857E-2</v>
      </c>
      <c r="BG18" s="63">
        <f t="shared" si="1"/>
        <v>311.41371509433958</v>
      </c>
      <c r="BH18" s="81">
        <f>+(BG18/'2008'!BF18)-1</f>
        <v>-0.11086007393394604</v>
      </c>
    </row>
    <row r="19" spans="1:60" ht="15" customHeight="1">
      <c r="A19" s="23" t="s">
        <v>5</v>
      </c>
      <c r="B19" s="22">
        <v>92.87</v>
      </c>
      <c r="C19" s="8">
        <v>325.91520000000003</v>
      </c>
      <c r="D19" s="8">
        <v>371.2353</v>
      </c>
      <c r="E19" s="8">
        <v>387.80610000000001</v>
      </c>
      <c r="F19" s="8">
        <v>373.57370000000003</v>
      </c>
      <c r="G19" s="8">
        <v>375.40290000000005</v>
      </c>
      <c r="H19" s="8">
        <v>415.2638</v>
      </c>
      <c r="I19" s="8">
        <v>418.5299</v>
      </c>
      <c r="J19" s="8">
        <v>420.49850000000004</v>
      </c>
      <c r="K19" s="8">
        <v>414.40090000000004</v>
      </c>
      <c r="L19" s="8">
        <v>410.85120000000001</v>
      </c>
      <c r="M19" s="8">
        <v>404.88120000000004</v>
      </c>
      <c r="N19" s="8">
        <v>402.0283</v>
      </c>
      <c r="O19" s="8">
        <v>418.23020000000002</v>
      </c>
      <c r="P19" s="8">
        <v>443.66120000000001</v>
      </c>
      <c r="Q19" s="8">
        <v>458.88410000000005</v>
      </c>
      <c r="R19" s="8">
        <v>466.02280000000002</v>
      </c>
      <c r="S19" s="8">
        <v>469.4631</v>
      </c>
      <c r="T19" s="8">
        <v>429.86660000000001</v>
      </c>
      <c r="U19" s="8">
        <v>455.36600000000004</v>
      </c>
      <c r="V19" s="8">
        <v>459.9144</v>
      </c>
      <c r="W19" s="8">
        <v>497.81210000000004</v>
      </c>
      <c r="X19" s="8">
        <v>498.85640000000001</v>
      </c>
      <c r="Y19" s="8">
        <v>493.19720000000001</v>
      </c>
      <c r="Z19" s="8">
        <v>471.6662</v>
      </c>
      <c r="AA19" s="8">
        <v>436.86020000000002</v>
      </c>
      <c r="AB19" s="8">
        <v>399.68800000000005</v>
      </c>
      <c r="AC19" s="8">
        <v>379.19760000000002</v>
      </c>
      <c r="AD19" s="8">
        <v>359.36770000000001</v>
      </c>
      <c r="AE19" s="8">
        <v>374.33780000000002</v>
      </c>
      <c r="AF19" s="8">
        <v>364.39050000000003</v>
      </c>
      <c r="AG19" s="8">
        <v>360.51300000000003</v>
      </c>
      <c r="AH19" s="8">
        <v>369.82900000000001</v>
      </c>
      <c r="AI19" s="8">
        <v>381.67099999999999</v>
      </c>
      <c r="AJ19" s="8">
        <v>378.80770000000001</v>
      </c>
      <c r="AK19" s="8">
        <v>372.9126</v>
      </c>
      <c r="AL19" s="8">
        <v>367.28309999999999</v>
      </c>
      <c r="AM19" s="8">
        <v>367.72300000000001</v>
      </c>
      <c r="AN19" s="8">
        <v>367.74590000000001</v>
      </c>
      <c r="AO19" s="8">
        <v>354.56</v>
      </c>
      <c r="AP19" s="8">
        <v>337.23230000000001</v>
      </c>
      <c r="AQ19" s="8">
        <v>372.0847</v>
      </c>
      <c r="AR19" s="8">
        <v>368.07</v>
      </c>
      <c r="AS19" s="8">
        <v>343.00010000000003</v>
      </c>
      <c r="AT19" s="8">
        <v>348.06360000000001</v>
      </c>
      <c r="AU19" s="8">
        <v>357.21850000000001</v>
      </c>
      <c r="AV19" s="8">
        <v>372.77410000000003</v>
      </c>
      <c r="AW19" s="8">
        <v>440.98660000000001</v>
      </c>
      <c r="AX19" s="8">
        <v>394.89840000000004</v>
      </c>
      <c r="AY19" s="8">
        <v>405.88330000000002</v>
      </c>
      <c r="AZ19" s="8">
        <v>421.69810000000001</v>
      </c>
      <c r="BA19" s="8">
        <v>426.9282</v>
      </c>
      <c r="BB19" s="8">
        <v>425.98840000000001</v>
      </c>
      <c r="BC19" s="77">
        <v>472.67520000000002</v>
      </c>
      <c r="BD19" s="93"/>
      <c r="BE19" s="89">
        <f t="shared" si="0"/>
        <v>0.10959641154547861</v>
      </c>
      <c r="BF19" s="20">
        <f>+(BC19/'2008'!BB19)-1</f>
        <v>0.54835767857985163</v>
      </c>
      <c r="BG19" s="63">
        <f t="shared" si="1"/>
        <v>403.88143207547171</v>
      </c>
      <c r="BH19" s="81">
        <f>+(BG19/'2008'!BF19)-1</f>
        <v>7.9972355324448907E-2</v>
      </c>
    </row>
    <row r="20" spans="1:60" ht="15" customHeight="1">
      <c r="A20" s="23" t="s">
        <v>6</v>
      </c>
      <c r="B20" s="22">
        <v>7.13</v>
      </c>
      <c r="C20" s="8">
        <v>321.1404</v>
      </c>
      <c r="D20" s="8">
        <v>329.33330000000001</v>
      </c>
      <c r="E20" s="8">
        <v>349.08120000000002</v>
      </c>
      <c r="F20" s="8">
        <v>354.30670000000003</v>
      </c>
      <c r="G20" s="8">
        <v>356.04160000000002</v>
      </c>
      <c r="H20" s="8">
        <v>365.46820000000002</v>
      </c>
      <c r="I20" s="8">
        <v>385.93860000000001</v>
      </c>
      <c r="J20" s="8">
        <v>384.12310000000002</v>
      </c>
      <c r="K20" s="8">
        <v>373.44620000000003</v>
      </c>
      <c r="L20" s="8">
        <v>386.69800000000004</v>
      </c>
      <c r="M20" s="8">
        <v>378.76440000000002</v>
      </c>
      <c r="N20" s="8">
        <v>381.08510000000001</v>
      </c>
      <c r="O20" s="8">
        <v>415.29130000000004</v>
      </c>
      <c r="P20" s="8">
        <v>433.53160000000003</v>
      </c>
      <c r="Q20" s="8">
        <v>423.49770000000001</v>
      </c>
      <c r="R20" s="8">
        <v>435.4787</v>
      </c>
      <c r="S20" s="8">
        <v>438.38930000000005</v>
      </c>
      <c r="T20" s="8">
        <v>436.98270000000002</v>
      </c>
      <c r="U20" s="8">
        <v>445.5093</v>
      </c>
      <c r="V20" s="8">
        <v>454.2577</v>
      </c>
      <c r="W20" s="8">
        <v>460.91860000000003</v>
      </c>
      <c r="X20" s="8">
        <v>429.36870000000005</v>
      </c>
      <c r="Y20" s="8">
        <v>405.72450000000003</v>
      </c>
      <c r="Z20" s="8">
        <v>416.9074</v>
      </c>
      <c r="AA20" s="8">
        <v>398.2688</v>
      </c>
      <c r="AB20" s="8">
        <v>362.0206</v>
      </c>
      <c r="AC20" s="8">
        <v>349.09590000000003</v>
      </c>
      <c r="AD20" s="8">
        <v>333.2287</v>
      </c>
      <c r="AE20" s="8">
        <v>328.17520000000002</v>
      </c>
      <c r="AF20" s="8">
        <v>329.28180000000003</v>
      </c>
      <c r="AG20" s="8">
        <v>313.36720000000003</v>
      </c>
      <c r="AH20" s="8">
        <v>311.06940000000003</v>
      </c>
      <c r="AI20" s="8">
        <v>326.4178</v>
      </c>
      <c r="AJ20" s="8">
        <v>323.53450000000004</v>
      </c>
      <c r="AK20" s="8">
        <v>314.19780000000003</v>
      </c>
      <c r="AL20" s="8">
        <v>307.13030000000003</v>
      </c>
      <c r="AM20" s="8">
        <v>306.45870000000002</v>
      </c>
      <c r="AN20" s="8">
        <v>312.33640000000003</v>
      </c>
      <c r="AO20" s="8">
        <v>298.92670000000004</v>
      </c>
      <c r="AP20" s="8">
        <v>291.50330000000002</v>
      </c>
      <c r="AQ20" s="8">
        <v>300.09840000000003</v>
      </c>
      <c r="AR20" s="8">
        <v>299.42770000000002</v>
      </c>
      <c r="AS20" s="8">
        <v>300.94</v>
      </c>
      <c r="AT20" s="8">
        <v>306.32910000000004</v>
      </c>
      <c r="AU20" s="8">
        <v>317.87209999999999</v>
      </c>
      <c r="AV20" s="8">
        <v>337.50450000000001</v>
      </c>
      <c r="AW20" s="8">
        <v>342.13140000000004</v>
      </c>
      <c r="AX20" s="8">
        <v>335.06700000000001</v>
      </c>
      <c r="AY20" s="8">
        <v>340.3845</v>
      </c>
      <c r="AZ20" s="8">
        <v>362.10570000000001</v>
      </c>
      <c r="BA20" s="8">
        <v>384.19060000000002</v>
      </c>
      <c r="BB20" s="8">
        <v>383.3449</v>
      </c>
      <c r="BC20" s="77">
        <v>401.39449999999999</v>
      </c>
      <c r="BD20" s="93"/>
      <c r="BE20" s="89">
        <f t="shared" si="0"/>
        <v>4.7084492320101257E-2</v>
      </c>
      <c r="BF20" s="20">
        <f>+(BC20/'2008'!BB20)-1</f>
        <v>0.46893636424851204</v>
      </c>
      <c r="BG20" s="63">
        <f t="shared" si="1"/>
        <v>361.83184528301888</v>
      </c>
      <c r="BH20" s="81">
        <f>+(BG20/'2008'!BF20)-1</f>
        <v>4.9536585821485346E-2</v>
      </c>
    </row>
    <row r="21" spans="1:60" ht="15" customHeight="1">
      <c r="A21" s="6" t="s">
        <v>19</v>
      </c>
      <c r="B21" s="7">
        <v>43.96</v>
      </c>
      <c r="C21" s="8">
        <v>325.57480000000004</v>
      </c>
      <c r="D21" s="8">
        <v>368.24770000000001</v>
      </c>
      <c r="E21" s="8">
        <v>385.04500000000002</v>
      </c>
      <c r="F21" s="8">
        <v>372.2</v>
      </c>
      <c r="G21" s="8">
        <v>374.0224</v>
      </c>
      <c r="H21" s="8">
        <v>411.71340000000004</v>
      </c>
      <c r="I21" s="8">
        <v>416.20609999999999</v>
      </c>
      <c r="J21" s="8">
        <v>417.9049</v>
      </c>
      <c r="K21" s="8">
        <v>411.48080000000004</v>
      </c>
      <c r="L21" s="8">
        <v>409.12909999999999</v>
      </c>
      <c r="M21" s="8">
        <v>403.01910000000004</v>
      </c>
      <c r="N21" s="8">
        <v>400.53500000000003</v>
      </c>
      <c r="O21" s="8">
        <v>418.02070000000003</v>
      </c>
      <c r="P21" s="8">
        <v>442.93900000000002</v>
      </c>
      <c r="Q21" s="8">
        <v>456.36100000000005</v>
      </c>
      <c r="R21" s="8">
        <v>463.84500000000003</v>
      </c>
      <c r="S21" s="8">
        <v>467.2475</v>
      </c>
      <c r="T21" s="8">
        <v>430.37400000000002</v>
      </c>
      <c r="U21" s="8">
        <v>454.66320000000002</v>
      </c>
      <c r="V21" s="8">
        <v>459.5111</v>
      </c>
      <c r="W21" s="8">
        <v>495.1816</v>
      </c>
      <c r="X21" s="8">
        <v>493.90190000000001</v>
      </c>
      <c r="Y21" s="8">
        <v>486.96040000000005</v>
      </c>
      <c r="Z21" s="8">
        <v>467.76190000000003</v>
      </c>
      <c r="AA21" s="8">
        <v>434.10860000000002</v>
      </c>
      <c r="AB21" s="8">
        <v>397.00229999999999</v>
      </c>
      <c r="AC21" s="8">
        <v>377.05130000000003</v>
      </c>
      <c r="AD21" s="8">
        <v>357.50400000000002</v>
      </c>
      <c r="AE21" s="8">
        <v>371.04640000000001</v>
      </c>
      <c r="AF21" s="8">
        <v>361.88720000000001</v>
      </c>
      <c r="AG21" s="8">
        <v>357.1515</v>
      </c>
      <c r="AH21" s="8">
        <v>365.63940000000002</v>
      </c>
      <c r="AI21" s="8">
        <v>377.73140000000001</v>
      </c>
      <c r="AJ21" s="8">
        <v>374.86670000000004</v>
      </c>
      <c r="AK21" s="8">
        <v>368.72620000000001</v>
      </c>
      <c r="AL21" s="8">
        <v>362.99420000000003</v>
      </c>
      <c r="AM21" s="8">
        <v>363.35490000000004</v>
      </c>
      <c r="AN21" s="8">
        <v>363.79520000000002</v>
      </c>
      <c r="AO21" s="8">
        <v>350.5933</v>
      </c>
      <c r="AP21" s="8">
        <v>333.97180000000003</v>
      </c>
      <c r="AQ21" s="8">
        <v>366.95210000000003</v>
      </c>
      <c r="AR21" s="8">
        <v>363.17580000000004</v>
      </c>
      <c r="AS21" s="8">
        <v>340.00120000000004</v>
      </c>
      <c r="AT21" s="8">
        <v>345.08789999999999</v>
      </c>
      <c r="AU21" s="8">
        <v>354.41310000000004</v>
      </c>
      <c r="AV21" s="8">
        <v>370.25940000000003</v>
      </c>
      <c r="AW21" s="8">
        <v>433.93819999999999</v>
      </c>
      <c r="AX21" s="8">
        <v>390.63240000000002</v>
      </c>
      <c r="AY21" s="8">
        <v>401.21320000000003</v>
      </c>
      <c r="AZ21" s="8">
        <v>417.44920000000002</v>
      </c>
      <c r="BA21" s="8">
        <v>423.88100000000003</v>
      </c>
      <c r="BB21" s="8">
        <v>422.9479</v>
      </c>
      <c r="BC21" s="77">
        <v>467.59290000000004</v>
      </c>
      <c r="BD21" s="93"/>
      <c r="BE21" s="89">
        <f t="shared" si="0"/>
        <v>0.10555673642072705</v>
      </c>
      <c r="BF21" s="20">
        <f>+(BC21/'2008'!BB21)-1</f>
        <v>0.54325061833274924</v>
      </c>
      <c r="BG21" s="63">
        <f t="shared" si="1"/>
        <v>400.8832886792452</v>
      </c>
      <c r="BH21" s="81">
        <f>+(BG21/'2008'!BF21)-1</f>
        <v>7.7960618932883197E-2</v>
      </c>
    </row>
    <row r="22" spans="1:60" ht="15" customHeight="1">
      <c r="A22" s="16" t="s">
        <v>1</v>
      </c>
      <c r="B22" s="17">
        <f>SUM(B9:B21)-B19-B20</f>
        <v>100</v>
      </c>
      <c r="C22" s="12">
        <v>384.48810000000003</v>
      </c>
      <c r="D22" s="12">
        <v>401.0616</v>
      </c>
      <c r="E22" s="12">
        <v>408.08850000000001</v>
      </c>
      <c r="F22" s="12">
        <v>402.2414</v>
      </c>
      <c r="G22" s="12">
        <v>403.2285</v>
      </c>
      <c r="H22" s="12">
        <v>416.95749999999998</v>
      </c>
      <c r="I22" s="12">
        <v>416.6549</v>
      </c>
      <c r="J22" s="12">
        <v>415.87900000000002</v>
      </c>
      <c r="K22" s="12">
        <v>412.03210000000001</v>
      </c>
      <c r="L22" s="12">
        <v>410.98850000000004</v>
      </c>
      <c r="M22" s="12">
        <v>407.82350000000002</v>
      </c>
      <c r="N22" s="12">
        <v>408.63470000000001</v>
      </c>
      <c r="O22" s="12">
        <v>420.79349999999999</v>
      </c>
      <c r="P22" s="12">
        <v>436.87330000000003</v>
      </c>
      <c r="Q22" s="12">
        <v>442.45610000000005</v>
      </c>
      <c r="R22" s="12">
        <v>444.7978</v>
      </c>
      <c r="S22" s="12">
        <v>447.16770000000002</v>
      </c>
      <c r="T22" s="12">
        <v>425.92150000000004</v>
      </c>
      <c r="U22" s="12">
        <v>437.06280000000004</v>
      </c>
      <c r="V22" s="12">
        <v>440.80720000000002</v>
      </c>
      <c r="W22" s="12">
        <v>456.62370000000004</v>
      </c>
      <c r="X22" s="12">
        <v>453.96110000000004</v>
      </c>
      <c r="Y22" s="12">
        <v>448.572</v>
      </c>
      <c r="Z22" s="12">
        <v>441.58570000000003</v>
      </c>
      <c r="AA22" s="12">
        <v>422.26030000000003</v>
      </c>
      <c r="AB22" s="12">
        <v>403.9264</v>
      </c>
      <c r="AC22" s="12">
        <v>392.6026</v>
      </c>
      <c r="AD22" s="12">
        <v>383.82070000000004</v>
      </c>
      <c r="AE22" s="12">
        <v>389.5489</v>
      </c>
      <c r="AF22" s="12">
        <v>384.73180000000002</v>
      </c>
      <c r="AG22" s="12">
        <v>379.9581</v>
      </c>
      <c r="AH22" s="12">
        <v>382.59590000000003</v>
      </c>
      <c r="AI22" s="12">
        <v>388.4871</v>
      </c>
      <c r="AJ22" s="12">
        <v>388.11760000000004</v>
      </c>
      <c r="AK22" s="12">
        <v>387.75550000000004</v>
      </c>
      <c r="AL22" s="12">
        <v>387.32370000000003</v>
      </c>
      <c r="AM22" s="12">
        <v>388.3877</v>
      </c>
      <c r="AN22" s="12">
        <v>390.4239</v>
      </c>
      <c r="AO22" s="12">
        <v>385.88420000000002</v>
      </c>
      <c r="AP22" s="12">
        <v>372.88420000000002</v>
      </c>
      <c r="AQ22" s="12">
        <v>386.53739999999999</v>
      </c>
      <c r="AR22" s="12">
        <v>394.78050000000002</v>
      </c>
      <c r="AS22" s="12">
        <v>378.11920000000003</v>
      </c>
      <c r="AT22" s="12">
        <v>380.1721</v>
      </c>
      <c r="AU22" s="12">
        <v>384.25120000000004</v>
      </c>
      <c r="AV22" s="12">
        <v>394.01830000000001</v>
      </c>
      <c r="AW22" s="12">
        <v>425.49460000000005</v>
      </c>
      <c r="AX22" s="12">
        <v>409.9785</v>
      </c>
      <c r="AY22" s="12">
        <v>411.45510000000002</v>
      </c>
      <c r="AZ22" s="12">
        <v>422.52880000000005</v>
      </c>
      <c r="BA22" s="12">
        <v>427.09249999999997</v>
      </c>
      <c r="BB22" s="12">
        <v>429.76170000000002</v>
      </c>
      <c r="BC22" s="78">
        <v>449.19970000000001</v>
      </c>
      <c r="BD22" s="93"/>
      <c r="BE22" s="89">
        <f t="shared" si="0"/>
        <v>4.5229716840751388E-2</v>
      </c>
      <c r="BF22" s="20">
        <f>+(BC22/'2008'!BB22)-1</f>
        <v>0.19862499583069293</v>
      </c>
      <c r="BG22" s="63">
        <f t="shared" si="1"/>
        <v>409.56224339622645</v>
      </c>
      <c r="BH22" s="81">
        <f>+(BG22/'2008'!BF22)-1</f>
        <v>4.5208182382152184E-2</v>
      </c>
    </row>
    <row r="23" spans="1:60" ht="15" customHeight="1">
      <c r="A23" s="18" t="s">
        <v>145</v>
      </c>
      <c r="B23" s="19">
        <f>+B9+B10+B11+B12+B13+B14+B15+B16+B18+B21</f>
        <v>86.85</v>
      </c>
      <c r="C23" s="13">
        <f>+(C9*$B$9+C10*$B$10+C11*$B$11+C12*$B$12+C13*$B$13+C14*$B$14+C15*$B$15+C16*$B$16+C18*$B$18+C21*$B$21)/$B$23</f>
        <v>413.32489342544625</v>
      </c>
      <c r="D23" s="13">
        <f t="shared" ref="D23:AN23" si="2">+(D9*$B$9+D10*$B$10+D11*$B$11+D12*$B$12+D13*$B$13+D14*$B$14+D15*$B$15+D16*$B$16+D18*$B$18+D21*$B$21)/$B$23</f>
        <v>437.74632253310313</v>
      </c>
      <c r="E23" s="13">
        <f t="shared" si="2"/>
        <v>442.65170127806567</v>
      </c>
      <c r="F23" s="13">
        <f t="shared" si="2"/>
        <v>436.10727719055842</v>
      </c>
      <c r="G23" s="13">
        <f t="shared" si="2"/>
        <v>434.98933340241803</v>
      </c>
      <c r="H23" s="13">
        <f t="shared" si="2"/>
        <v>451.03810180771455</v>
      </c>
      <c r="I23" s="13">
        <f t="shared" si="2"/>
        <v>450.99274535405874</v>
      </c>
      <c r="J23" s="13">
        <f t="shared" si="2"/>
        <v>450.5930676799079</v>
      </c>
      <c r="K23" s="13">
        <f t="shared" si="2"/>
        <v>445.46504426021886</v>
      </c>
      <c r="L23" s="13">
        <f t="shared" si="2"/>
        <v>444.30071454231432</v>
      </c>
      <c r="M23" s="13">
        <f t="shared" si="2"/>
        <v>441.24326245250433</v>
      </c>
      <c r="N23" s="13">
        <f t="shared" si="2"/>
        <v>442.22294312032244</v>
      </c>
      <c r="O23" s="13">
        <f t="shared" si="2"/>
        <v>455.68673522164664</v>
      </c>
      <c r="P23" s="13">
        <f t="shared" si="2"/>
        <v>473.71987375935527</v>
      </c>
      <c r="Q23" s="13">
        <f t="shared" si="2"/>
        <v>481.05804315486472</v>
      </c>
      <c r="R23" s="13">
        <f t="shared" si="2"/>
        <v>483.55300211859532</v>
      </c>
      <c r="S23" s="13">
        <f t="shared" si="2"/>
        <v>486.9934623143352</v>
      </c>
      <c r="T23" s="13">
        <f t="shared" si="2"/>
        <v>464.78130226827864</v>
      </c>
      <c r="U23" s="13">
        <f t="shared" si="2"/>
        <v>477.29581038572252</v>
      </c>
      <c r="V23" s="13">
        <f t="shared" si="2"/>
        <v>481.71364891191706</v>
      </c>
      <c r="W23" s="13">
        <f t="shared" si="2"/>
        <v>499.9383836960277</v>
      </c>
      <c r="X23" s="13">
        <f t="shared" si="2"/>
        <v>496.91635069660339</v>
      </c>
      <c r="Y23" s="13">
        <f t="shared" si="2"/>
        <v>490.81991921704093</v>
      </c>
      <c r="Z23" s="13">
        <f t="shared" si="2"/>
        <v>480.36187640759925</v>
      </c>
      <c r="AA23" s="13">
        <f t="shared" si="2"/>
        <v>458.21543318365008</v>
      </c>
      <c r="AB23" s="13">
        <f t="shared" si="2"/>
        <v>437.11292398388031</v>
      </c>
      <c r="AC23" s="13">
        <f t="shared" si="2"/>
        <v>423.97107760506634</v>
      </c>
      <c r="AD23" s="13">
        <f t="shared" si="2"/>
        <v>413.18068617156013</v>
      </c>
      <c r="AE23" s="13">
        <f t="shared" si="2"/>
        <v>419.88463696027634</v>
      </c>
      <c r="AF23" s="13">
        <f t="shared" si="2"/>
        <v>414.36128849740936</v>
      </c>
      <c r="AG23" s="13">
        <f t="shared" si="2"/>
        <v>408.73542208405303</v>
      </c>
      <c r="AH23" s="13">
        <f t="shared" si="2"/>
        <v>411.26589510650552</v>
      </c>
      <c r="AI23" s="13">
        <f t="shared" si="2"/>
        <v>418.06811251583196</v>
      </c>
      <c r="AJ23" s="13">
        <f t="shared" si="2"/>
        <v>417.48819924006915</v>
      </c>
      <c r="AK23" s="13">
        <f t="shared" si="2"/>
        <v>415.97349022452505</v>
      </c>
      <c r="AL23" s="13">
        <f t="shared" si="2"/>
        <v>415.4326195279217</v>
      </c>
      <c r="AM23" s="13">
        <f t="shared" si="2"/>
        <v>416.57015350604496</v>
      </c>
      <c r="AN23" s="13">
        <f t="shared" si="2"/>
        <v>418.60554979850326</v>
      </c>
      <c r="AO23" s="13">
        <f>+(AO9*$B$9+AO10*$B$10+AO11*$B$11+AO12*$B$12+AO13*$B$13+AO14*$B$14+AO15*$B$15+AO16*$B$16+AO18*$B$18+AO21*$B$21)/$B$23</f>
        <v>413.10840115141059</v>
      </c>
      <c r="AP23" s="13">
        <f t="shared" ref="AP23:AY23" si="3">+(AP9*$B$9+AP10*$B$10+AP11*$B$11+AP12*$B$12+AP13*$B$13+AP14*$B$14+AP15*$B$15+AP16*$B$16+AP18*$B$18+AP21*$B$21)/$B$23</f>
        <v>403.95079907887157</v>
      </c>
      <c r="AQ23" s="13">
        <f t="shared" si="3"/>
        <v>420.25833994242953</v>
      </c>
      <c r="AR23" s="13">
        <f t="shared" si="3"/>
        <v>419.26170031088083</v>
      </c>
      <c r="AS23" s="13">
        <f t="shared" si="3"/>
        <v>408.9070528267128</v>
      </c>
      <c r="AT23" s="13">
        <f t="shared" si="3"/>
        <v>412.54789294185383</v>
      </c>
      <c r="AU23" s="13">
        <f t="shared" si="3"/>
        <v>418.75071373632704</v>
      </c>
      <c r="AV23" s="13">
        <f t="shared" si="3"/>
        <v>429.73000981001724</v>
      </c>
      <c r="AW23" s="13">
        <f t="shared" si="3"/>
        <v>463.79432746113997</v>
      </c>
      <c r="AX23" s="13">
        <f t="shared" si="3"/>
        <v>445.49543403569373</v>
      </c>
      <c r="AY23" s="13">
        <f t="shared" si="3"/>
        <v>448.77473266551527</v>
      </c>
      <c r="AZ23" s="13">
        <f>+(AZ9*$B$9+AZ10*$B$10+AZ11*$B$11+AZ12*$B$12+AZ13*$B$13+AZ14*$B$14+AZ15*$B$15+AZ16*$B$16+AZ18*$B$18+AZ21*$B$21)/$B$23</f>
        <v>461.505524720783</v>
      </c>
      <c r="BA23" s="13">
        <f>+(BA9*$B$9+BA10*$B$10+BA11*$B$11+BA12*$B$12+BA13*$B$13+BA14*$B$14+BA15*$B$15+BA16*$B$16+BA18*$B$18+BA21*$B$21)/$B$23</f>
        <v>466.72303094991366</v>
      </c>
      <c r="BB23" s="13">
        <f>+(BB9*$B$9+BB10*$B$10+BB11*$B$11+BB12*$B$12+BB13*$B$13+BB14*$B$14+BB15*$B$15+BB16*$B$16+BB18*$B$18+BB21*$B$21)/$B$23</f>
        <v>469.65366563039726</v>
      </c>
      <c r="BC23" s="80">
        <f>+(BC9*$B$9+BC10*$B$10+BC11*$B$11+BC12*$B$12+BC13*$B$13+BC14*$B$14+BC15*$B$15+BC16*$B$16+BC18*$B$18+BC21*$B$21)/$B$23</f>
        <v>492.12252241796199</v>
      </c>
      <c r="BD23" s="93"/>
      <c r="BE23" s="90">
        <f t="shared" si="0"/>
        <v>4.78413316702333E-2</v>
      </c>
      <c r="BF23" s="31">
        <f>+(BC23/'2008'!BB23)-1</f>
        <v>0.22528402111387069</v>
      </c>
      <c r="BG23" s="64">
        <f t="shared" si="1"/>
        <v>443.90497077894008</v>
      </c>
      <c r="BH23" s="81">
        <f>+(BG23/'2008'!BF23)-1</f>
        <v>5.0282608998920786E-2</v>
      </c>
    </row>
    <row r="24" spans="1:60" s="14" customFormat="1" ht="15" customHeight="1">
      <c r="A24" s="26" t="s">
        <v>147</v>
      </c>
      <c r="B24" s="29"/>
      <c r="C24" s="30">
        <f>+(C22/'2008'!C22)-1</f>
        <v>7.9437249065184012E-2</v>
      </c>
      <c r="D24" s="30">
        <f>+(D22/'2008'!D22)-1</f>
        <v>0.12767764732279541</v>
      </c>
      <c r="E24" s="30">
        <f>+(E22/'2008'!E22)-1</f>
        <v>0.14403436965602312</v>
      </c>
      <c r="F24" s="30">
        <f>+(F22/'2008'!F22)-1</f>
        <v>0.12435632892674975</v>
      </c>
      <c r="G24" s="30">
        <f>+(G22/'2008'!G22)-1</f>
        <v>0.11696995668446242</v>
      </c>
      <c r="H24" s="30">
        <f>+(H22/'2008'!H22)-1</f>
        <v>0.11698967121259018</v>
      </c>
      <c r="I24" s="30">
        <f>+(I22/'2008'!I22)-1</f>
        <v>0.1009346935281179</v>
      </c>
      <c r="J24" s="30">
        <f>+(J22/'2008'!J22)-1</f>
        <v>9.6629572575018363E-2</v>
      </c>
      <c r="K24" s="30">
        <f>+(K22/'2008'!K22)-1</f>
        <v>8.0223410550181562E-2</v>
      </c>
      <c r="L24" s="30">
        <f>+(L22/'2008'!L22)-1</f>
        <v>6.6034515583993203E-2</v>
      </c>
      <c r="M24" s="30">
        <f>+(M22/'2008'!M22)-1</f>
        <v>1.3634310861591725E-2</v>
      </c>
      <c r="N24" s="30">
        <f>+(N22/'2008'!N22)-1</f>
        <v>-2.4231783379673466E-3</v>
      </c>
      <c r="O24" s="30">
        <f>+(O22/'2008'!O22)-1</f>
        <v>1.9624686057119645E-2</v>
      </c>
      <c r="P24" s="30">
        <f>+(P22/'2008'!P22)-1</f>
        <v>4.0490882585014543E-2</v>
      </c>
      <c r="Q24" s="30">
        <f>+(Q22/'2008'!Q22)-1</f>
        <v>8.85798245601086E-2</v>
      </c>
      <c r="R24" s="30">
        <f>+(R22/'2008'!R22)-1</f>
        <v>0.10526289632990249</v>
      </c>
      <c r="S24" s="30">
        <f>+(S22/'2008'!S22)-1</f>
        <v>0.12392522542335604</v>
      </c>
      <c r="T24" s="30">
        <f>+(T22/'2008'!T22)-1</f>
        <v>5.1772031585646028E-2</v>
      </c>
      <c r="U24" s="30">
        <f>+(U22/'2008'!U22)-1</f>
        <v>2.6787551766619622E-2</v>
      </c>
      <c r="V24" s="30">
        <f>+(V22/'2008'!V22)-1</f>
        <v>1.6887953834779035E-2</v>
      </c>
      <c r="W24" s="30">
        <f>+(W22/'2008'!W22)-1</f>
        <v>-1.3157627104185554E-3</v>
      </c>
      <c r="X24" s="30">
        <f>+(X22/'2008'!X22)-1</f>
        <v>-7.391196161117275E-3</v>
      </c>
      <c r="Y24" s="30">
        <f>+(Y22/'2008'!Y22)-1</f>
        <v>5.4157614155640132E-2</v>
      </c>
      <c r="Z24" s="30">
        <f>+(Z22/'2008'!Z22)-1</f>
        <v>4.7593753899542568E-2</v>
      </c>
      <c r="AA24" s="30">
        <f>+(AA22/'2008'!AA22)-1</f>
        <v>-1.193904192832973E-2</v>
      </c>
      <c r="AB24" s="30">
        <f>+(AB22/'2008'!AB22)-1</f>
        <v>-7.5706184428452339E-3</v>
      </c>
      <c r="AC24" s="30">
        <f>+(AC22/'2008'!AC22)-1</f>
        <v>-1.8886703928227E-3</v>
      </c>
      <c r="AD24" s="30">
        <f>+(AD22/'2008'!AD22)-1</f>
        <v>-7.7185919670904601E-3</v>
      </c>
      <c r="AE24" s="30">
        <f>+(AE22/'2008'!AE22)-1</f>
        <v>1.1909156251631581E-2</v>
      </c>
      <c r="AF24" s="30">
        <f>+(AF22/'2008'!AF22)-1</f>
        <v>-8.1294692680899949E-3</v>
      </c>
      <c r="AG24" s="30">
        <f>+(AG22/'2008'!AG22)-1</f>
        <v>-1.0882275763110294E-2</v>
      </c>
      <c r="AH24" s="30">
        <f>+(AH22/'2008'!AH22)-1</f>
        <v>2.267442653037266E-2</v>
      </c>
      <c r="AI24" s="30">
        <f>+(AI22/'2008'!AI22)-1</f>
        <v>1.6167938771559864E-2</v>
      </c>
      <c r="AJ24" s="30">
        <f>+(AJ22/'2008'!AJ22)-1</f>
        <v>1.638947156838988E-4</v>
      </c>
      <c r="AK24" s="30">
        <f>+(AK22/'2008'!AK22)-1</f>
        <v>-2.1968085161133688E-3</v>
      </c>
      <c r="AL24" s="30">
        <f>+(AL22/'2008'!AL22)-1</f>
        <v>2.5750079789526037E-3</v>
      </c>
      <c r="AM24" s="30">
        <f>+(AM22/'2008'!AM22)-1</f>
        <v>-8.4410279452838965E-3</v>
      </c>
      <c r="AN24" s="30">
        <f>+(AN22/'2008'!AN22)-1</f>
        <v>3.9445862474840609E-5</v>
      </c>
      <c r="AO24" s="30">
        <f>+(AO22/'2008'!AO22)-1</f>
        <v>-1.3034412978246479E-2</v>
      </c>
      <c r="AP24" s="30">
        <f>+(AP22/'2008'!AP22)-1</f>
        <v>-4.5854652608824265E-2</v>
      </c>
      <c r="AQ24" s="30">
        <f>+(AQ22/'2008'!AQ22)-1</f>
        <v>2.6338315323120032E-3</v>
      </c>
      <c r="AR24" s="30">
        <f>+(AR22/'2008'!AR22)-1</f>
        <v>3.0181799013815791E-2</v>
      </c>
      <c r="AS24" s="30">
        <f>+(AS22/'2008'!AS22)-1</f>
        <v>-9.1979286711139085E-3</v>
      </c>
      <c r="AT24" s="30">
        <f>+(AT22/'2008'!AT22)-1</f>
        <v>-1.7435321914074375E-3</v>
      </c>
      <c r="AU24" s="30">
        <f>+(AU22/'2008'!AU22)-1</f>
        <v>1.0545885020676327E-3</v>
      </c>
      <c r="AV24" s="30">
        <f>+(AV22/'2008'!AV22)-1</f>
        <v>5.2039072091233596E-2</v>
      </c>
      <c r="AW24" s="30">
        <f>+(AW22/'2008'!AW22)-1</f>
        <v>0.12946036326879273</v>
      </c>
      <c r="AX24" s="30">
        <f>+(AX22/'2008'!AX22)-1</f>
        <v>8.6459984640360199E-2</v>
      </c>
      <c r="AY24" s="30">
        <f>+(AY22/'2008'!AY22)-1</f>
        <v>7.9917072215622609E-2</v>
      </c>
      <c r="AZ24" s="30">
        <f>+(AZ22/'2008'!AZ22)-1</f>
        <v>0.1045750865104369</v>
      </c>
      <c r="BA24" s="30">
        <f>+(BA22/'2008'!BA22)-1</f>
        <v>0.13268237209229539</v>
      </c>
      <c r="BB24" s="30">
        <f>+(BB22/'2008'!BB22)-1</f>
        <v>0.14675747973716691</v>
      </c>
      <c r="BC24" s="30"/>
      <c r="BD24" s="68"/>
      <c r="BG24" s="30">
        <f>+(BG22/'2008'!BF22)-1</f>
        <v>4.5208182382152184E-2</v>
      </c>
    </row>
    <row r="25" spans="1:60" s="14" customFormat="1" ht="15" customHeight="1">
      <c r="A25" s="141"/>
      <c r="B25" s="142"/>
      <c r="C25" s="30">
        <f>+(C23/'2008'!C23)-1</f>
        <v>7.98781869379388E-2</v>
      </c>
      <c r="D25" s="30">
        <f>+(D23/'2008'!D23)-1</f>
        <v>0.14462090856398402</v>
      </c>
      <c r="E25" s="30">
        <f>+(E23/'2008'!E23)-1</f>
        <v>0.15130419485449376</v>
      </c>
      <c r="F25" s="30">
        <f>+(F23/'2008'!F23)-1</f>
        <v>0.12922872099910765</v>
      </c>
      <c r="G25" s="30">
        <f>+(G23/'2008'!G23)-1</f>
        <v>0.11631224856893119</v>
      </c>
      <c r="H25" s="30">
        <f>+(H23/'2008'!H23)-1</f>
        <v>0.11816130748362963</v>
      </c>
      <c r="I25" s="30">
        <f>+(I23/'2008'!I23)-1</f>
        <v>0.10203987232052492</v>
      </c>
      <c r="J25" s="30">
        <f>+(J23/'2008'!J23)-1</f>
        <v>9.8571838753169105E-2</v>
      </c>
      <c r="K25" s="30">
        <f>+(K23/'2008'!K23)-1</f>
        <v>7.8914946320183699E-2</v>
      </c>
      <c r="L25" s="30">
        <f>+(L23/'2008'!L23)-1</f>
        <v>6.3169733514007342E-2</v>
      </c>
      <c r="M25" s="30">
        <f>+(M23/'2008'!M23)-1</f>
        <v>9.4556196318620334E-3</v>
      </c>
      <c r="N25" s="30">
        <f>+(N23/'2008'!N23)-1</f>
        <v>-4.9895820871800334E-3</v>
      </c>
      <c r="O25" s="30">
        <f>+(O23/'2008'!O23)-1</f>
        <v>2.0383450324062302E-2</v>
      </c>
      <c r="P25" s="30">
        <f>+(P23/'2008'!P23)-1</f>
        <v>4.1503692920193513E-2</v>
      </c>
      <c r="Q25" s="30">
        <f>+(Q23/'2008'!Q23)-1</f>
        <v>9.5907834033779782E-2</v>
      </c>
      <c r="R25" s="30">
        <f>+(R23/'2008'!R23)-1</f>
        <v>0.10882702397754596</v>
      </c>
      <c r="S25" s="30">
        <f>+(S23/'2008'!S23)-1</f>
        <v>0.13110031478727535</v>
      </c>
      <c r="T25" s="30">
        <f>+(T23/'2008'!T23)-1</f>
        <v>5.5956163399233816E-2</v>
      </c>
      <c r="U25" s="30">
        <f>+(U23/'2008'!U23)-1</f>
        <v>3.0279526725067063E-2</v>
      </c>
      <c r="V25" s="30">
        <f>+(V23/'2008'!V23)-1</f>
        <v>2.3612346440316179E-2</v>
      </c>
      <c r="W25" s="30">
        <f>+(W23/'2008'!W23)-1</f>
        <v>2.5541045242530647E-2</v>
      </c>
      <c r="X25" s="30">
        <f>+(X23/'2008'!X23)-1</f>
        <v>2.9095831338607159E-2</v>
      </c>
      <c r="Y25" s="30">
        <f>+(Y23/'2008'!Y23)-1</f>
        <v>6.4340852639397372E-2</v>
      </c>
      <c r="Z25" s="30">
        <f>+(Z23/'2008'!Z23)-1</f>
        <v>4.6736445133866766E-2</v>
      </c>
      <c r="AA25" s="30">
        <f>+(AA23/'2008'!AA23)-1</f>
        <v>-3.5994753760814069E-3</v>
      </c>
      <c r="AB25" s="30">
        <f>+(AB23/'2008'!AB23)-1</f>
        <v>-9.5333161643692543E-3</v>
      </c>
      <c r="AC25" s="30">
        <f>+(AC23/'2008'!AC23)-1</f>
        <v>-1.1109621554755256E-2</v>
      </c>
      <c r="AD25" s="30">
        <f>+(AD23/'2008'!AD23)-1</f>
        <v>-9.5209877256848818E-3</v>
      </c>
      <c r="AE25" s="30">
        <f>+(AE23/'2008'!AE23)-1</f>
        <v>1.0957061151624314E-2</v>
      </c>
      <c r="AF25" s="30">
        <f>+(AF23/'2008'!AF23)-1</f>
        <v>-9.3637379308403323E-3</v>
      </c>
      <c r="AG25" s="30">
        <f>+(AG23/'2008'!AG23)-1</f>
        <v>-7.3316631885796957E-3</v>
      </c>
      <c r="AH25" s="30">
        <f>+(AH23/'2008'!AH23)-1</f>
        <v>2.4651913523883184E-2</v>
      </c>
      <c r="AI25" s="30">
        <f>+(AI23/'2008'!AI23)-1</f>
        <v>1.7332481386344467E-2</v>
      </c>
      <c r="AJ25" s="30">
        <f>+(AJ23/'2008'!AJ23)-1</f>
        <v>6.9839082950329257E-5</v>
      </c>
      <c r="AK25" s="30">
        <f>+(AK23/'2008'!AK23)-1</f>
        <v>-5.303594281778734E-3</v>
      </c>
      <c r="AL25" s="30">
        <f>+(AL23/'2008'!AL23)-1</f>
        <v>-1.6641063333192596E-3</v>
      </c>
      <c r="AM25" s="30">
        <f>+(AM23/'2008'!AM23)-1</f>
        <v>-1.1672870388065082E-2</v>
      </c>
      <c r="AN25" s="30">
        <f>+(AN23/'2008'!AN23)-1</f>
        <v>-7.1064918778114272E-3</v>
      </c>
      <c r="AO25" s="30">
        <f>+(AO23/'2008'!AO23)-1</f>
        <v>-2.1952151187250357E-2</v>
      </c>
      <c r="AP25" s="30">
        <f>+(AP23/'2008'!AP23)-1</f>
        <v>-4.5358735217568946E-2</v>
      </c>
      <c r="AQ25" s="30">
        <f>+(AQ23/'2008'!AQ23)-1</f>
        <v>8.1294591059115628E-3</v>
      </c>
      <c r="AR25" s="30">
        <f>+(AR23/'2008'!AR23)-1</f>
        <v>1.3552456606588104E-2</v>
      </c>
      <c r="AS25" s="30">
        <f>+(AS23/'2008'!AS23)-1</f>
        <v>1.4724609252141363E-3</v>
      </c>
      <c r="AT25" s="30">
        <f>+(AT23/'2008'!AT23)-1</f>
        <v>1.0444001922897517E-2</v>
      </c>
      <c r="AU25" s="30">
        <f>+(AU23/'2008'!AU23)-1</f>
        <v>1.585961959847948E-2</v>
      </c>
      <c r="AV25" s="30">
        <f>+(AV23/'2008'!AV23)-1</f>
        <v>6.4025430792027826E-2</v>
      </c>
      <c r="AW25" s="30">
        <f>+(AW23/'2008'!AW23)-1</f>
        <v>0.14399934228117761</v>
      </c>
      <c r="AX25" s="30">
        <f>+(AX23/'2008'!AX23)-1</f>
        <v>9.1106268772978893E-2</v>
      </c>
      <c r="AY25" s="30">
        <f>+(AY23/'2008'!AY23)-1</f>
        <v>0.10024985112430729</v>
      </c>
      <c r="AZ25" s="30">
        <f>+(AZ23/'2008'!AZ23)-1</f>
        <v>0.12535587395311687</v>
      </c>
      <c r="BA25" s="30">
        <f>+(BA23/'2008'!BA23)-1</f>
        <v>0.1548039003537558</v>
      </c>
      <c r="BB25" s="30">
        <f>+(BB23/'2008'!BB23)-1</f>
        <v>0.16934118179972724</v>
      </c>
      <c r="BC25" s="30"/>
      <c r="BD25" s="68"/>
      <c r="BG25" s="30">
        <f>+(BG23/'2008'!BF23)-1</f>
        <v>5.0282608998920786E-2</v>
      </c>
    </row>
    <row r="26" spans="1:60" s="14" customFormat="1" ht="15" customHeight="1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59"/>
      <c r="AY26" s="60"/>
      <c r="AZ26" s="60"/>
      <c r="BA26" s="60"/>
      <c r="BB26" s="60"/>
      <c r="BC26" s="60"/>
      <c r="BD26" s="59"/>
      <c r="BG26"/>
    </row>
    <row r="27" spans="1:60" ht="27" customHeight="1">
      <c r="A27" s="417" t="s">
        <v>2</v>
      </c>
      <c r="B27" s="417"/>
      <c r="C27" s="97"/>
      <c r="D27" s="97"/>
      <c r="E27" s="97"/>
      <c r="F27" s="97"/>
    </row>
    <row r="28" spans="1:60" ht="17.25" customHeight="1">
      <c r="C28" s="35" t="s">
        <v>149</v>
      </c>
    </row>
    <row r="29" spans="1:60" ht="20.100000000000001" customHeight="1">
      <c r="A29" s="1" t="s">
        <v>69</v>
      </c>
      <c r="B29" s="1" t="s">
        <v>9</v>
      </c>
      <c r="C29" s="2">
        <v>39811</v>
      </c>
      <c r="D29" s="2">
        <v>39818</v>
      </c>
      <c r="E29" s="2">
        <v>39825</v>
      </c>
      <c r="F29" s="2">
        <v>39832</v>
      </c>
      <c r="G29" s="2">
        <v>39839</v>
      </c>
      <c r="H29" s="2">
        <v>39846</v>
      </c>
      <c r="I29" s="2">
        <v>39853</v>
      </c>
      <c r="J29" s="2">
        <v>39860</v>
      </c>
      <c r="K29" s="2">
        <v>39867</v>
      </c>
      <c r="L29" s="2">
        <v>39874</v>
      </c>
      <c r="M29" s="2">
        <v>39881</v>
      </c>
      <c r="N29" s="2">
        <v>39888</v>
      </c>
      <c r="O29" s="2">
        <v>39895</v>
      </c>
      <c r="P29" s="2">
        <v>39902</v>
      </c>
      <c r="Q29" s="2">
        <v>39909</v>
      </c>
      <c r="R29" s="2">
        <v>39916</v>
      </c>
      <c r="S29" s="2">
        <v>39923</v>
      </c>
      <c r="T29" s="2">
        <v>39930</v>
      </c>
      <c r="U29" s="2">
        <v>39937</v>
      </c>
      <c r="V29" s="2">
        <v>39944</v>
      </c>
      <c r="W29" s="2">
        <v>39951</v>
      </c>
      <c r="X29" s="2">
        <v>39958</v>
      </c>
      <c r="Y29" s="2">
        <v>39965</v>
      </c>
      <c r="Z29" s="2">
        <v>39972</v>
      </c>
      <c r="AA29" s="2">
        <v>39979</v>
      </c>
      <c r="AB29" s="2">
        <v>39986</v>
      </c>
      <c r="AC29" s="2">
        <v>39993</v>
      </c>
      <c r="AD29" s="2">
        <v>40000</v>
      </c>
      <c r="AE29" s="2">
        <v>40007</v>
      </c>
      <c r="AF29" s="2">
        <v>40014</v>
      </c>
      <c r="AG29" s="2">
        <v>40021</v>
      </c>
      <c r="AH29" s="2">
        <v>40028</v>
      </c>
      <c r="AI29" s="2">
        <v>40035</v>
      </c>
      <c r="AJ29" s="2">
        <v>40042</v>
      </c>
      <c r="AK29" s="2">
        <v>40049</v>
      </c>
      <c r="AL29" s="2">
        <v>40056</v>
      </c>
      <c r="AM29" s="2">
        <v>40063</v>
      </c>
      <c r="AN29" s="2">
        <v>40070</v>
      </c>
      <c r="AO29" s="2">
        <v>40077</v>
      </c>
      <c r="AP29" s="2">
        <v>40084</v>
      </c>
      <c r="AQ29" s="2">
        <v>40091</v>
      </c>
      <c r="AR29" s="2">
        <v>40098</v>
      </c>
      <c r="AS29" s="2">
        <v>40105</v>
      </c>
      <c r="AT29" s="2">
        <v>40112</v>
      </c>
      <c r="AU29" s="2">
        <v>40119</v>
      </c>
      <c r="AV29" s="2">
        <v>40126</v>
      </c>
      <c r="AW29" s="2">
        <v>40133</v>
      </c>
      <c r="AX29" s="2">
        <v>40140</v>
      </c>
      <c r="AY29" s="2">
        <v>40147</v>
      </c>
      <c r="AZ29" s="2">
        <v>40154</v>
      </c>
      <c r="BA29" s="2">
        <v>40161</v>
      </c>
      <c r="BB29" s="2">
        <v>40168</v>
      </c>
      <c r="BC29" s="2">
        <v>40175</v>
      </c>
      <c r="BD29" s="83"/>
      <c r="BE29" s="3" t="s">
        <v>71</v>
      </c>
      <c r="BF29" s="3" t="s">
        <v>71</v>
      </c>
      <c r="BG29" s="2" t="s">
        <v>159</v>
      </c>
      <c r="BH29" s="73" t="s">
        <v>163</v>
      </c>
    </row>
    <row r="30" spans="1:60" ht="15" customHeight="1">
      <c r="A30" s="4"/>
      <c r="B30" s="4"/>
      <c r="C30" s="3" t="s">
        <v>25</v>
      </c>
      <c r="D30" s="3" t="s">
        <v>26</v>
      </c>
      <c r="E30" s="3" t="s">
        <v>27</v>
      </c>
      <c r="F30" s="3" t="s">
        <v>28</v>
      </c>
      <c r="G30" s="3" t="s">
        <v>29</v>
      </c>
      <c r="H30" s="3" t="s">
        <v>30</v>
      </c>
      <c r="I30" s="3" t="s">
        <v>31</v>
      </c>
      <c r="J30" s="3" t="s">
        <v>32</v>
      </c>
      <c r="K30" s="3" t="s">
        <v>33</v>
      </c>
      <c r="L30" s="3" t="s">
        <v>34</v>
      </c>
      <c r="M30" s="3" t="s">
        <v>35</v>
      </c>
      <c r="N30" s="3" t="s">
        <v>36</v>
      </c>
      <c r="O30" s="3" t="s">
        <v>37</v>
      </c>
      <c r="P30" s="3" t="s">
        <v>38</v>
      </c>
      <c r="Q30" s="3" t="s">
        <v>39</v>
      </c>
      <c r="R30" s="3" t="s">
        <v>40</v>
      </c>
      <c r="S30" s="3" t="s">
        <v>41</v>
      </c>
      <c r="T30" s="3" t="s">
        <v>42</v>
      </c>
      <c r="U30" s="3" t="s">
        <v>43</v>
      </c>
      <c r="V30" s="3" t="s">
        <v>44</v>
      </c>
      <c r="W30" s="3" t="s">
        <v>45</v>
      </c>
      <c r="X30" s="3" t="s">
        <v>46</v>
      </c>
      <c r="Y30" s="3" t="s">
        <v>47</v>
      </c>
      <c r="Z30" s="3" t="s">
        <v>48</v>
      </c>
      <c r="AA30" s="3" t="s">
        <v>49</v>
      </c>
      <c r="AB30" s="3" t="s">
        <v>50</v>
      </c>
      <c r="AC30" s="3" t="s">
        <v>51</v>
      </c>
      <c r="AD30" s="3" t="s">
        <v>52</v>
      </c>
      <c r="AE30" s="3" t="s">
        <v>53</v>
      </c>
      <c r="AF30" s="3" t="s">
        <v>54</v>
      </c>
      <c r="AG30" s="3" t="s">
        <v>55</v>
      </c>
      <c r="AH30" s="3" t="s">
        <v>56</v>
      </c>
      <c r="AI30" s="3" t="s">
        <v>57</v>
      </c>
      <c r="AJ30" s="3" t="s">
        <v>58</v>
      </c>
      <c r="AK30" s="3" t="s">
        <v>59</v>
      </c>
      <c r="AL30" s="3" t="s">
        <v>60</v>
      </c>
      <c r="AM30" s="3" t="s">
        <v>61</v>
      </c>
      <c r="AN30" s="3" t="s">
        <v>62</v>
      </c>
      <c r="AO30" s="3" t="s">
        <v>110</v>
      </c>
      <c r="AP30" s="3" t="s">
        <v>111</v>
      </c>
      <c r="AQ30" s="3" t="s">
        <v>112</v>
      </c>
      <c r="AR30" s="3" t="s">
        <v>113</v>
      </c>
      <c r="AS30" s="3" t="s">
        <v>114</v>
      </c>
      <c r="AT30" s="3" t="s">
        <v>115</v>
      </c>
      <c r="AU30" s="3" t="s">
        <v>116</v>
      </c>
      <c r="AV30" s="3" t="s">
        <v>117</v>
      </c>
      <c r="AW30" s="3" t="s">
        <v>118</v>
      </c>
      <c r="AX30" s="3" t="s">
        <v>119</v>
      </c>
      <c r="AY30" s="3" t="s">
        <v>120</v>
      </c>
      <c r="AZ30" s="3" t="s">
        <v>121</v>
      </c>
      <c r="BA30" s="3" t="s">
        <v>122</v>
      </c>
      <c r="BB30" s="3" t="s">
        <v>123</v>
      </c>
      <c r="BC30" s="3" t="s">
        <v>158</v>
      </c>
      <c r="BD30" s="1"/>
      <c r="BE30" s="5" t="s">
        <v>124</v>
      </c>
      <c r="BF30" s="5" t="s">
        <v>125</v>
      </c>
      <c r="BG30" s="3"/>
      <c r="BH30" s="75"/>
    </row>
    <row r="31" spans="1:60" ht="15" customHeight="1">
      <c r="A31" s="6" t="s">
        <v>20</v>
      </c>
      <c r="B31" s="7">
        <v>23.21</v>
      </c>
      <c r="C31" s="8">
        <v>545.52</v>
      </c>
      <c r="D31" s="8">
        <v>548.12599999999998</v>
      </c>
      <c r="E31" s="8">
        <v>494.77800000000002</v>
      </c>
      <c r="F31" s="8">
        <v>479.286</v>
      </c>
      <c r="G31" s="8">
        <v>471.54</v>
      </c>
      <c r="H31" s="8">
        <v>470.29200000000003</v>
      </c>
      <c r="I31" s="8">
        <v>470.29200000000003</v>
      </c>
      <c r="J31" s="8">
        <v>484.89</v>
      </c>
      <c r="K31" s="8">
        <v>475.40200000000004</v>
      </c>
      <c r="L31" s="8">
        <v>461.20600000000002</v>
      </c>
      <c r="M31" s="8">
        <v>464.85</v>
      </c>
      <c r="N31" s="8">
        <v>469.42400000000004</v>
      </c>
      <c r="O31" s="8">
        <v>469.11600000000004</v>
      </c>
      <c r="P31" s="8">
        <v>469.00800000000004</v>
      </c>
      <c r="Q31" s="8">
        <v>495.28400000000005</v>
      </c>
      <c r="R31" s="8">
        <v>552.51</v>
      </c>
      <c r="S31" s="8">
        <v>547.46400000000006</v>
      </c>
      <c r="T31" s="8">
        <v>546.73199999999997</v>
      </c>
      <c r="U31" s="8">
        <v>527.93600000000004</v>
      </c>
      <c r="V31" s="8">
        <v>525.15600000000006</v>
      </c>
      <c r="W31" s="8">
        <v>515.67600000000004</v>
      </c>
      <c r="X31" s="8">
        <v>525.11599999999999</v>
      </c>
      <c r="Y31" s="8">
        <v>525.61400000000003</v>
      </c>
      <c r="Z31" s="8">
        <v>525.36400000000003</v>
      </c>
      <c r="AA31" s="8">
        <v>538.08400000000006</v>
      </c>
      <c r="AB31" s="8">
        <v>534.79999999999995</v>
      </c>
      <c r="AC31" s="8">
        <v>532.17999999999995</v>
      </c>
      <c r="AD31" s="8">
        <v>558.89</v>
      </c>
      <c r="AE31" s="8">
        <v>559.42999999999995</v>
      </c>
      <c r="AF31" s="8">
        <v>574.02600000000007</v>
      </c>
      <c r="AG31" s="8">
        <v>590.10599999999999</v>
      </c>
      <c r="AH31" s="8">
        <v>598.05200000000002</v>
      </c>
      <c r="AI31" s="8">
        <v>614.76200000000006</v>
      </c>
      <c r="AJ31" s="8">
        <v>612.78</v>
      </c>
      <c r="AK31" s="8">
        <v>622.22</v>
      </c>
      <c r="AL31" s="8">
        <v>615.10400000000004</v>
      </c>
      <c r="AM31" s="8">
        <v>621.31200000000001</v>
      </c>
      <c r="AN31" s="8">
        <v>632.71600000000001</v>
      </c>
      <c r="AO31" s="8">
        <v>626.35599999999999</v>
      </c>
      <c r="AP31" s="8">
        <v>633.25600000000009</v>
      </c>
      <c r="AQ31" s="8">
        <v>603.03600000000006</v>
      </c>
      <c r="AR31" s="8">
        <v>600.41399999999999</v>
      </c>
      <c r="AS31" s="8">
        <v>592.68600000000004</v>
      </c>
      <c r="AT31" s="8">
        <v>572.25800000000004</v>
      </c>
      <c r="AU31" s="8">
        <v>557.94200000000001</v>
      </c>
      <c r="AV31" s="8">
        <v>545.774</v>
      </c>
      <c r="AW31" s="8">
        <v>517.66</v>
      </c>
      <c r="AX31" s="8">
        <v>492.53800000000001</v>
      </c>
      <c r="AY31" s="8">
        <v>492.74400000000003</v>
      </c>
      <c r="AZ31" s="8">
        <v>510.49</v>
      </c>
      <c r="BA31" s="8">
        <v>550.96</v>
      </c>
      <c r="BB31" s="8">
        <v>570.072</v>
      </c>
      <c r="BC31" s="8">
        <v>549.06799999999998</v>
      </c>
      <c r="BD31" s="84"/>
      <c r="BE31" s="20">
        <f t="shared" ref="BE31:BE39" si="4">(+BC31/BB31)-1</f>
        <v>-3.6844468768857275E-2</v>
      </c>
      <c r="BF31" s="20">
        <f>+(BC31/'2008'!BB30)-1</f>
        <v>9.9956956334592562E-3</v>
      </c>
      <c r="BG31" s="63">
        <f t="shared" ref="BG31:BG39" si="5">AVERAGE(C31:BD31)</f>
        <v>541.13769811320765</v>
      </c>
      <c r="BH31" s="81">
        <f>+(BG31/'2008'!BF30)-1</f>
        <v>5.1260463114107147E-2</v>
      </c>
    </row>
    <row r="32" spans="1:60" ht="15" customHeight="1">
      <c r="A32" s="6" t="s">
        <v>13</v>
      </c>
      <c r="B32" s="7">
        <v>52.3</v>
      </c>
      <c r="C32" s="8">
        <v>848.27</v>
      </c>
      <c r="D32" s="8">
        <v>832.37</v>
      </c>
      <c r="E32" s="8">
        <v>832.7</v>
      </c>
      <c r="F32" s="8">
        <v>801.32</v>
      </c>
      <c r="G32" s="8">
        <v>766.74</v>
      </c>
      <c r="H32" s="8">
        <v>730.39</v>
      </c>
      <c r="I32" s="8">
        <v>704.14</v>
      </c>
      <c r="J32" s="8">
        <v>663.83</v>
      </c>
      <c r="K32" s="8">
        <v>622.75</v>
      </c>
      <c r="L32" s="8">
        <v>599.16999999999996</v>
      </c>
      <c r="M32" s="8">
        <v>589.09</v>
      </c>
      <c r="N32" s="8">
        <v>599.44000000000005</v>
      </c>
      <c r="O32" s="8">
        <v>600.82000000000005</v>
      </c>
      <c r="P32" s="8">
        <v>555.87</v>
      </c>
      <c r="Q32" s="8">
        <v>574.73</v>
      </c>
      <c r="R32" s="8">
        <v>579.62</v>
      </c>
      <c r="S32" s="8">
        <v>560.87</v>
      </c>
      <c r="T32" s="8">
        <v>571.17999999999995</v>
      </c>
      <c r="U32" s="8">
        <v>575.22</v>
      </c>
      <c r="V32" s="8">
        <v>567.88</v>
      </c>
      <c r="W32" s="8">
        <v>569.05999999999995</v>
      </c>
      <c r="X32" s="8">
        <v>577.66</v>
      </c>
      <c r="Y32" s="8">
        <v>570.33000000000004</v>
      </c>
      <c r="Z32" s="8">
        <v>571.91</v>
      </c>
      <c r="AA32" s="8">
        <v>578.01</v>
      </c>
      <c r="AB32" s="8">
        <v>587.91</v>
      </c>
      <c r="AC32" s="8">
        <v>610.4</v>
      </c>
      <c r="AD32" s="8">
        <v>645.86</v>
      </c>
      <c r="AE32" s="8">
        <v>656.51</v>
      </c>
      <c r="AF32" s="8">
        <v>676.61</v>
      </c>
      <c r="AG32" s="8">
        <v>695.39</v>
      </c>
      <c r="AH32" s="8">
        <v>695.39</v>
      </c>
      <c r="AI32" s="8">
        <v>684.63</v>
      </c>
      <c r="AJ32" s="8">
        <v>686.47</v>
      </c>
      <c r="AK32" s="8">
        <v>700.25</v>
      </c>
      <c r="AL32" s="8">
        <v>725.21</v>
      </c>
      <c r="AM32" s="8">
        <v>750.59</v>
      </c>
      <c r="AN32" s="8">
        <v>776.3</v>
      </c>
      <c r="AO32" s="8">
        <v>811.52</v>
      </c>
      <c r="AP32" s="8">
        <v>816.42</v>
      </c>
      <c r="AQ32" s="8">
        <v>817.82</v>
      </c>
      <c r="AR32" s="8">
        <v>823.55</v>
      </c>
      <c r="AS32" s="8">
        <v>826.63</v>
      </c>
      <c r="AT32" s="8">
        <v>826.63</v>
      </c>
      <c r="AU32" s="8">
        <v>826.33</v>
      </c>
      <c r="AV32" s="8">
        <v>826.33</v>
      </c>
      <c r="AW32" s="8">
        <v>826.33</v>
      </c>
      <c r="AX32" s="8">
        <v>858.82</v>
      </c>
      <c r="AY32" s="8">
        <v>858.82</v>
      </c>
      <c r="AZ32" s="8">
        <v>841.7</v>
      </c>
      <c r="BA32" s="8">
        <v>836.74</v>
      </c>
      <c r="BB32" s="8">
        <v>820.7</v>
      </c>
      <c r="BC32" s="8">
        <v>824.76</v>
      </c>
      <c r="BD32" s="84"/>
      <c r="BE32" s="20">
        <f t="shared" si="4"/>
        <v>4.9469964664310417E-3</v>
      </c>
      <c r="BF32" s="20">
        <f>+(BC32/'2008'!BB31)-1</f>
        <v>-2.0195780269910646E-2</v>
      </c>
      <c r="BG32" s="63">
        <f t="shared" si="5"/>
        <v>705.24509433962271</v>
      </c>
      <c r="BH32" s="81">
        <f>+(BG32/'2008'!BF31)-1</f>
        <v>7.3754562988262773E-2</v>
      </c>
    </row>
    <row r="33" spans="1:60" ht="15" customHeight="1">
      <c r="A33" s="6" t="s">
        <v>21</v>
      </c>
      <c r="B33" s="7">
        <v>19.37</v>
      </c>
      <c r="C33" s="8">
        <v>589.71</v>
      </c>
      <c r="D33" s="8">
        <v>655.65</v>
      </c>
      <c r="E33" s="8">
        <v>478.12</v>
      </c>
      <c r="F33" s="8">
        <v>472.78</v>
      </c>
      <c r="G33" s="8">
        <v>474.95</v>
      </c>
      <c r="H33" s="8">
        <v>554.14</v>
      </c>
      <c r="I33" s="8">
        <v>553.82000000000005</v>
      </c>
      <c r="J33" s="8">
        <v>552.12</v>
      </c>
      <c r="K33" s="8">
        <v>560.87</v>
      </c>
      <c r="L33" s="8">
        <v>565.09</v>
      </c>
      <c r="M33" s="8">
        <v>569.41999999999996</v>
      </c>
      <c r="N33" s="8">
        <v>569.41999999999996</v>
      </c>
      <c r="O33" s="8">
        <v>569.41999999999996</v>
      </c>
      <c r="P33" s="8">
        <v>569.41999999999996</v>
      </c>
      <c r="Q33" s="8">
        <v>569.41999999999996</v>
      </c>
      <c r="R33" s="8">
        <v>640.97</v>
      </c>
      <c r="S33" s="8">
        <v>640.97</v>
      </c>
      <c r="T33" s="8">
        <v>571.36</v>
      </c>
      <c r="U33" s="8">
        <v>571.36</v>
      </c>
      <c r="V33" s="8">
        <v>564.03</v>
      </c>
      <c r="W33" s="8">
        <v>569.71</v>
      </c>
      <c r="X33" s="8">
        <v>565.45000000000005</v>
      </c>
      <c r="Y33" s="8">
        <v>573.04999999999995</v>
      </c>
      <c r="Z33" s="8">
        <v>610.48</v>
      </c>
      <c r="AA33" s="8">
        <v>583.70000000000005</v>
      </c>
      <c r="AB33" s="8">
        <v>639.61</v>
      </c>
      <c r="AC33" s="8">
        <v>636.35</v>
      </c>
      <c r="AD33" s="8">
        <v>636.35</v>
      </c>
      <c r="AE33" s="8">
        <v>633.87</v>
      </c>
      <c r="AF33" s="8">
        <v>633.95000000000005</v>
      </c>
      <c r="AG33" s="8">
        <v>633.95000000000005</v>
      </c>
      <c r="AH33" s="8">
        <v>633.95000000000005</v>
      </c>
      <c r="AI33" s="8">
        <v>633.95000000000005</v>
      </c>
      <c r="AJ33" s="8">
        <v>633.95000000000005</v>
      </c>
      <c r="AK33" s="8">
        <v>676.88</v>
      </c>
      <c r="AL33" s="8">
        <v>672.88</v>
      </c>
      <c r="AM33" s="8">
        <v>715.79</v>
      </c>
      <c r="AN33" s="8">
        <v>717.88</v>
      </c>
      <c r="AO33" s="8">
        <v>674.97</v>
      </c>
      <c r="AP33" s="8">
        <v>676.13</v>
      </c>
      <c r="AQ33" s="8">
        <v>689.95</v>
      </c>
      <c r="AR33" s="8">
        <v>663.23</v>
      </c>
      <c r="AS33" s="8">
        <v>655.1</v>
      </c>
      <c r="AT33" s="8">
        <v>649.83000000000004</v>
      </c>
      <c r="AU33" s="8">
        <v>631.1</v>
      </c>
      <c r="AV33" s="8">
        <v>618.76</v>
      </c>
      <c r="AW33" s="8">
        <v>624.89</v>
      </c>
      <c r="AX33" s="8">
        <v>623.86</v>
      </c>
      <c r="AY33" s="8">
        <v>623.86</v>
      </c>
      <c r="AZ33" s="8">
        <v>652.58000000000004</v>
      </c>
      <c r="BA33" s="8">
        <v>671.5</v>
      </c>
      <c r="BB33" s="8">
        <v>671.5</v>
      </c>
      <c r="BC33" s="8">
        <v>671.5</v>
      </c>
      <c r="BD33" s="84"/>
      <c r="BE33" s="20">
        <f t="shared" si="4"/>
        <v>0</v>
      </c>
      <c r="BF33" s="20">
        <f>+(BC33/'2008'!BB32)-1</f>
        <v>0.13869529090569932</v>
      </c>
      <c r="BG33" s="63">
        <f t="shared" si="5"/>
        <v>613.08584905660393</v>
      </c>
      <c r="BH33" s="81">
        <f>+(BG33/'2008'!BF32)-1</f>
        <v>-2.6010036993254992E-2</v>
      </c>
    </row>
    <row r="34" spans="1:60" ht="15" customHeight="1">
      <c r="A34" s="6" t="s">
        <v>22</v>
      </c>
      <c r="B34" s="7">
        <v>0.93</v>
      </c>
      <c r="C34" s="8">
        <v>851</v>
      </c>
      <c r="D34" s="8">
        <v>906</v>
      </c>
      <c r="E34" s="8">
        <v>952</v>
      </c>
      <c r="F34" s="8">
        <v>972</v>
      </c>
      <c r="G34" s="8">
        <v>981</v>
      </c>
      <c r="H34" s="8">
        <v>944</v>
      </c>
      <c r="I34" s="8">
        <v>935</v>
      </c>
      <c r="J34" s="8">
        <v>898</v>
      </c>
      <c r="K34" s="8">
        <v>825</v>
      </c>
      <c r="L34" s="8">
        <v>796</v>
      </c>
      <c r="M34" s="8">
        <v>763</v>
      </c>
      <c r="N34" s="8">
        <v>696</v>
      </c>
      <c r="O34" s="8">
        <v>696</v>
      </c>
      <c r="P34" s="8">
        <v>657</v>
      </c>
      <c r="Q34" s="8">
        <v>639</v>
      </c>
      <c r="R34" s="8">
        <v>643</v>
      </c>
      <c r="S34" s="8">
        <v>637</v>
      </c>
      <c r="T34" s="8">
        <v>633</v>
      </c>
      <c r="U34" s="8">
        <v>620</v>
      </c>
      <c r="V34" s="8">
        <v>626</v>
      </c>
      <c r="W34" s="8">
        <v>648</v>
      </c>
      <c r="X34" s="8">
        <v>676</v>
      </c>
      <c r="Y34" s="8">
        <v>687</v>
      </c>
      <c r="Z34" s="8">
        <v>696</v>
      </c>
      <c r="AA34" s="8">
        <v>704</v>
      </c>
      <c r="AB34" s="8">
        <v>702</v>
      </c>
      <c r="AC34" s="8">
        <v>715</v>
      </c>
      <c r="AD34" s="8">
        <v>722</v>
      </c>
      <c r="AE34" s="8">
        <v>741</v>
      </c>
      <c r="AF34" s="8">
        <v>726</v>
      </c>
      <c r="AG34" s="8">
        <v>731</v>
      </c>
      <c r="AH34" s="8">
        <v>731</v>
      </c>
      <c r="AI34" s="8">
        <v>717</v>
      </c>
      <c r="AJ34" s="8">
        <v>722</v>
      </c>
      <c r="AK34" s="8">
        <v>724</v>
      </c>
      <c r="AL34" s="8">
        <v>728</v>
      </c>
      <c r="AM34" s="8">
        <v>744</v>
      </c>
      <c r="AN34" s="8">
        <v>748</v>
      </c>
      <c r="AO34" s="8">
        <v>759</v>
      </c>
      <c r="AP34" s="8">
        <v>759</v>
      </c>
      <c r="AQ34" s="8">
        <v>778</v>
      </c>
      <c r="AR34" s="8">
        <v>781</v>
      </c>
      <c r="AS34" s="8">
        <v>781</v>
      </c>
      <c r="AT34" s="8">
        <v>796</v>
      </c>
      <c r="AU34" s="8">
        <v>800</v>
      </c>
      <c r="AV34" s="8">
        <v>828</v>
      </c>
      <c r="AW34" s="8">
        <v>844</v>
      </c>
      <c r="AX34" s="8">
        <v>898</v>
      </c>
      <c r="AY34" s="8">
        <v>898</v>
      </c>
      <c r="AZ34" s="8">
        <v>898</v>
      </c>
      <c r="BA34" s="8">
        <v>898</v>
      </c>
      <c r="BB34" s="8">
        <v>815</v>
      </c>
      <c r="BC34" s="8">
        <v>815</v>
      </c>
      <c r="BD34" s="84"/>
      <c r="BE34" s="20">
        <f t="shared" si="4"/>
        <v>0</v>
      </c>
      <c r="BF34" s="20">
        <f>+(BC34/'2008'!BB33)-1</f>
        <v>-2.4479804161566809E-3</v>
      </c>
      <c r="BG34" s="63">
        <f t="shared" si="5"/>
        <v>771.32075471698113</v>
      </c>
      <c r="BH34" s="81">
        <f>+(BG34/'2008'!BF33)-1</f>
        <v>0.43578590461009559</v>
      </c>
    </row>
    <row r="35" spans="1:60" ht="15" customHeight="1">
      <c r="A35" s="6" t="s">
        <v>23</v>
      </c>
      <c r="B35" s="7">
        <v>0.26</v>
      </c>
      <c r="C35" s="8">
        <v>651.97720000000004</v>
      </c>
      <c r="D35" s="8">
        <v>559.17630000000008</v>
      </c>
      <c r="E35" s="8">
        <v>654.6</v>
      </c>
      <c r="F35" s="8">
        <v>592.11810000000003</v>
      </c>
      <c r="G35" s="8">
        <v>560.98940000000005</v>
      </c>
      <c r="H35" s="8">
        <v>565.00909999999999</v>
      </c>
      <c r="I35" s="8">
        <v>543.80050000000006</v>
      </c>
      <c r="J35" s="8">
        <v>549.57270000000005</v>
      </c>
      <c r="K35" s="8">
        <v>526.75360000000001</v>
      </c>
      <c r="L35" s="8">
        <v>488.51180000000005</v>
      </c>
      <c r="M35" s="8">
        <v>463.39850000000001</v>
      </c>
      <c r="N35" s="8">
        <v>443.42740000000003</v>
      </c>
      <c r="O35" s="8">
        <v>453.24</v>
      </c>
      <c r="P35" s="8">
        <v>462.12390000000005</v>
      </c>
      <c r="Q35" s="8">
        <v>471.9058</v>
      </c>
      <c r="R35" s="8">
        <v>478.64760000000001</v>
      </c>
      <c r="S35" s="8">
        <v>463.82620000000003</v>
      </c>
      <c r="T35" s="8">
        <v>474.25390000000004</v>
      </c>
      <c r="U35" s="8">
        <v>479.37780000000004</v>
      </c>
      <c r="V35" s="8">
        <v>483.68940000000003</v>
      </c>
      <c r="W35" s="8">
        <v>467.07170000000002</v>
      </c>
      <c r="X35" s="8">
        <v>454.46300000000002</v>
      </c>
      <c r="Y35" s="8">
        <v>442.31690000000003</v>
      </c>
      <c r="Z35" s="8">
        <v>431.90680000000003</v>
      </c>
      <c r="AA35" s="8">
        <v>442.54400000000004</v>
      </c>
      <c r="AB35" s="8">
        <v>447.5874</v>
      </c>
      <c r="AC35" s="8">
        <v>465.48170000000005</v>
      </c>
      <c r="AD35" s="8">
        <v>486.2715</v>
      </c>
      <c r="AE35" s="8">
        <v>492.80220000000003</v>
      </c>
      <c r="AF35" s="8">
        <v>532.76260000000002</v>
      </c>
      <c r="AG35" s="8">
        <v>547.09310000000005</v>
      </c>
      <c r="AH35" s="8">
        <v>546.62810000000002</v>
      </c>
      <c r="AI35" s="8">
        <v>543.19330000000002</v>
      </c>
      <c r="AJ35" s="8">
        <v>545.02430000000004</v>
      </c>
      <c r="AK35" s="8">
        <v>548.64319999999998</v>
      </c>
      <c r="AL35" s="8">
        <v>546.81740000000002</v>
      </c>
      <c r="AM35" s="8">
        <v>549.08460000000002</v>
      </c>
      <c r="AN35" s="8">
        <v>567.40120000000002</v>
      </c>
      <c r="AO35" s="8">
        <v>558.98760000000004</v>
      </c>
      <c r="AP35" s="8">
        <v>566.15430000000003</v>
      </c>
      <c r="AQ35" s="8">
        <v>572.19060000000002</v>
      </c>
      <c r="AR35" s="8">
        <v>564.19630000000006</v>
      </c>
      <c r="AS35" s="8">
        <v>568.81870000000004</v>
      </c>
      <c r="AT35" s="8">
        <v>588.10310000000004</v>
      </c>
      <c r="AU35" s="8">
        <v>604.37210000000005</v>
      </c>
      <c r="AV35" s="8">
        <v>611.81900000000007</v>
      </c>
      <c r="AW35" s="8">
        <v>615.84820000000002</v>
      </c>
      <c r="AX35" s="8">
        <v>645.58950000000004</v>
      </c>
      <c r="AY35" s="8">
        <v>644.02440000000001</v>
      </c>
      <c r="AZ35" s="8">
        <v>676.15200000000004</v>
      </c>
      <c r="BA35" s="8">
        <v>680.78550000000007</v>
      </c>
      <c r="BB35" s="8">
        <v>694.90629999999999</v>
      </c>
      <c r="BC35" s="8">
        <v>683.98680000000002</v>
      </c>
      <c r="BD35" s="84"/>
      <c r="BE35" s="20">
        <f t="shared" si="4"/>
        <v>-1.5713629305130761E-2</v>
      </c>
      <c r="BF35" s="20">
        <f>+(BC35/'2008'!BB34)-1</f>
        <v>1.7796606386350611E-2</v>
      </c>
      <c r="BG35" s="63">
        <f t="shared" si="5"/>
        <v>541.49861509433958</v>
      </c>
      <c r="BH35" s="81">
        <f>+(BG35/'2008'!BF34)-1</f>
        <v>4.1127017773162855E-2</v>
      </c>
    </row>
    <row r="36" spans="1:60" ht="15" customHeight="1">
      <c r="A36" s="6" t="s">
        <v>24</v>
      </c>
      <c r="B36" s="7">
        <v>3.64</v>
      </c>
      <c r="C36" s="8">
        <v>491</v>
      </c>
      <c r="D36" s="8">
        <v>486</v>
      </c>
      <c r="E36" s="8">
        <v>466</v>
      </c>
      <c r="F36" s="8">
        <v>466</v>
      </c>
      <c r="G36" s="8">
        <v>466</v>
      </c>
      <c r="H36" s="8">
        <v>456</v>
      </c>
      <c r="I36" s="8">
        <v>444</v>
      </c>
      <c r="J36" s="8">
        <v>444</v>
      </c>
      <c r="K36" s="8">
        <v>444</v>
      </c>
      <c r="L36" s="8">
        <v>432</v>
      </c>
      <c r="M36" s="8">
        <v>420</v>
      </c>
      <c r="N36" s="8">
        <v>420</v>
      </c>
      <c r="O36" s="8">
        <v>420</v>
      </c>
      <c r="P36" s="8">
        <v>426</v>
      </c>
      <c r="Q36" s="8">
        <v>426</v>
      </c>
      <c r="R36" s="8">
        <v>414</v>
      </c>
      <c r="S36" s="8">
        <v>414</v>
      </c>
      <c r="T36" s="8">
        <v>409</v>
      </c>
      <c r="U36" s="8">
        <v>413</v>
      </c>
      <c r="V36" s="8">
        <v>413</v>
      </c>
      <c r="W36" s="8">
        <v>413</v>
      </c>
      <c r="X36" s="8">
        <v>404</v>
      </c>
      <c r="Y36" s="8">
        <v>380</v>
      </c>
      <c r="Z36" s="8">
        <v>380</v>
      </c>
      <c r="AA36" s="8">
        <v>380</v>
      </c>
      <c r="AB36" s="8">
        <v>380</v>
      </c>
      <c r="AC36" s="8">
        <v>380</v>
      </c>
      <c r="AD36" s="8">
        <v>388</v>
      </c>
      <c r="AE36" s="8">
        <v>388</v>
      </c>
      <c r="AF36" s="8">
        <v>388</v>
      </c>
      <c r="AG36" s="8">
        <v>388</v>
      </c>
      <c r="AH36" s="8">
        <v>388</v>
      </c>
      <c r="AI36" s="8">
        <v>392</v>
      </c>
      <c r="AJ36" s="8">
        <v>392</v>
      </c>
      <c r="AK36" s="8">
        <v>399</v>
      </c>
      <c r="AL36" s="8">
        <v>422</v>
      </c>
      <c r="AM36" s="8">
        <v>422</v>
      </c>
      <c r="AN36" s="8">
        <v>434</v>
      </c>
      <c r="AO36" s="8">
        <v>446</v>
      </c>
      <c r="AP36" s="8">
        <v>446</v>
      </c>
      <c r="AQ36" s="8">
        <v>458</v>
      </c>
      <c r="AR36" s="8">
        <v>458</v>
      </c>
      <c r="AS36" s="8">
        <v>472</v>
      </c>
      <c r="AT36" s="8">
        <v>472</v>
      </c>
      <c r="AU36" s="8">
        <v>484</v>
      </c>
      <c r="AV36" s="8">
        <v>484</v>
      </c>
      <c r="AW36" s="8">
        <v>491</v>
      </c>
      <c r="AX36" s="8">
        <v>496</v>
      </c>
      <c r="AY36" s="8">
        <v>496</v>
      </c>
      <c r="AZ36" s="8">
        <v>496</v>
      </c>
      <c r="BA36" s="8">
        <v>496</v>
      </c>
      <c r="BB36" s="8">
        <v>496</v>
      </c>
      <c r="BC36" s="8">
        <v>496</v>
      </c>
      <c r="BD36" s="84"/>
      <c r="BE36" s="20">
        <f t="shared" si="4"/>
        <v>0</v>
      </c>
      <c r="BF36" s="20">
        <f>+(BC36/'2008'!BB35)-1</f>
        <v>1.0183299389002087E-2</v>
      </c>
      <c r="BG36" s="63">
        <f t="shared" si="5"/>
        <v>435.37735849056605</v>
      </c>
      <c r="BH36" s="81">
        <f>+(BG36/'2008'!BF35)-1</f>
        <v>9.8520206582954906E-2</v>
      </c>
    </row>
    <row r="37" spans="1:60" ht="15" customHeight="1">
      <c r="A37" s="6" t="s">
        <v>7</v>
      </c>
      <c r="B37" s="7">
        <v>0.26</v>
      </c>
      <c r="C37" s="8">
        <v>400</v>
      </c>
      <c r="D37" s="8">
        <v>429.76</v>
      </c>
      <c r="E37" s="8">
        <v>421.83</v>
      </c>
      <c r="F37" s="8">
        <v>407.55</v>
      </c>
      <c r="G37" s="8">
        <v>403.72</v>
      </c>
      <c r="H37" s="8">
        <v>428.21</v>
      </c>
      <c r="I37" s="8">
        <v>400</v>
      </c>
      <c r="J37" s="8">
        <v>399.57</v>
      </c>
      <c r="K37" s="8">
        <v>419.98</v>
      </c>
      <c r="L37" s="8">
        <v>423.29</v>
      </c>
      <c r="M37" s="8">
        <v>409.04</v>
      </c>
      <c r="N37" s="8">
        <v>419.95</v>
      </c>
      <c r="O37" s="8">
        <v>401.86</v>
      </c>
      <c r="P37" s="8">
        <v>402.5</v>
      </c>
      <c r="Q37" s="8">
        <v>406.74</v>
      </c>
      <c r="R37" s="8">
        <v>407.84</v>
      </c>
      <c r="S37" s="8">
        <v>417.52</v>
      </c>
      <c r="T37" s="8">
        <v>404.42</v>
      </c>
      <c r="U37" s="8">
        <v>420.26</v>
      </c>
      <c r="V37" s="8">
        <v>431.42</v>
      </c>
      <c r="W37" s="8">
        <v>416.52</v>
      </c>
      <c r="X37" s="8">
        <v>411</v>
      </c>
      <c r="Y37" s="8">
        <v>403</v>
      </c>
      <c r="Z37" s="8">
        <v>420.89</v>
      </c>
      <c r="AA37" s="8">
        <v>411.28</v>
      </c>
      <c r="AB37" s="8">
        <v>428.53</v>
      </c>
      <c r="AC37" s="8">
        <v>405.52</v>
      </c>
      <c r="AD37" s="8">
        <v>413.92</v>
      </c>
      <c r="AE37" s="8">
        <v>405.28</v>
      </c>
      <c r="AF37" s="8">
        <v>421.26</v>
      </c>
      <c r="AG37" s="8">
        <v>433.87</v>
      </c>
      <c r="AH37" s="8">
        <v>420.55</v>
      </c>
      <c r="AI37" s="8">
        <v>392.08</v>
      </c>
      <c r="AJ37" s="8">
        <v>423</v>
      </c>
      <c r="AK37" s="8">
        <v>421.74</v>
      </c>
      <c r="AL37" s="8">
        <v>421.56</v>
      </c>
      <c r="AM37" s="8">
        <v>462.86</v>
      </c>
      <c r="AN37" s="8">
        <v>405.26</v>
      </c>
      <c r="AO37" s="8">
        <v>417.06</v>
      </c>
      <c r="AP37" s="8">
        <v>404.07</v>
      </c>
      <c r="AQ37" s="8">
        <v>426.26</v>
      </c>
      <c r="AR37" s="8">
        <v>409.54</v>
      </c>
      <c r="AS37" s="8">
        <v>408.14</v>
      </c>
      <c r="AT37" s="8">
        <v>402.99</v>
      </c>
      <c r="AU37" s="8">
        <v>415.98</v>
      </c>
      <c r="AV37" s="8">
        <v>401.75</v>
      </c>
      <c r="AW37" s="8">
        <v>426.17</v>
      </c>
      <c r="AX37" s="8">
        <v>400</v>
      </c>
      <c r="AY37" s="8">
        <v>421.06</v>
      </c>
      <c r="AZ37" s="8">
        <v>414.96</v>
      </c>
      <c r="BA37" s="8">
        <v>414.96</v>
      </c>
      <c r="BB37" s="8">
        <v>404.77</v>
      </c>
      <c r="BC37" s="8">
        <v>417.23</v>
      </c>
      <c r="BD37" s="84"/>
      <c r="BE37" s="20">
        <f t="shared" si="4"/>
        <v>3.0782913753489627E-2</v>
      </c>
      <c r="BF37" s="20">
        <f>+(BC37/'2008'!BB36)-1</f>
        <v>-4.8655997328689304E-3</v>
      </c>
      <c r="BG37" s="63">
        <f t="shared" si="5"/>
        <v>414.31169811320757</v>
      </c>
      <c r="BH37" s="81">
        <f>+(BG37/'2008'!BF36)-1</f>
        <v>-1.7780073953606701E-2</v>
      </c>
    </row>
    <row r="38" spans="1:60" ht="15" customHeight="1">
      <c r="A38" s="6" t="s">
        <v>8</v>
      </c>
      <c r="B38" s="7">
        <v>0.03</v>
      </c>
      <c r="C38" s="8">
        <v>578.07460000000003</v>
      </c>
      <c r="D38" s="8">
        <v>578.07460000000003</v>
      </c>
      <c r="E38" s="8">
        <v>578.1</v>
      </c>
      <c r="F38" s="8">
        <v>365.25</v>
      </c>
      <c r="G38" s="8">
        <v>365.25</v>
      </c>
      <c r="H38" s="8">
        <v>365.25</v>
      </c>
      <c r="I38" s="8">
        <v>365.25</v>
      </c>
      <c r="J38" s="8">
        <v>365.25</v>
      </c>
      <c r="K38" s="8">
        <v>365.25</v>
      </c>
      <c r="L38" s="8">
        <v>365.25</v>
      </c>
      <c r="M38" s="8">
        <v>365.25</v>
      </c>
      <c r="N38" s="8">
        <v>309.13</v>
      </c>
      <c r="O38" s="8">
        <v>445.86</v>
      </c>
      <c r="P38" s="8">
        <v>443.82</v>
      </c>
      <c r="Q38" s="8">
        <v>443.82</v>
      </c>
      <c r="R38" s="8">
        <v>443.82</v>
      </c>
      <c r="S38" s="8">
        <v>330.55</v>
      </c>
      <c r="T38" s="8">
        <v>351.98</v>
      </c>
      <c r="U38" s="8">
        <v>351.98</v>
      </c>
      <c r="V38" s="8">
        <v>351.98</v>
      </c>
      <c r="W38" s="8">
        <v>330.55</v>
      </c>
      <c r="X38" s="8">
        <v>330.55</v>
      </c>
      <c r="Y38" s="8">
        <v>330.55</v>
      </c>
      <c r="Z38" s="8">
        <v>351.98</v>
      </c>
      <c r="AA38" s="8">
        <v>359.13</v>
      </c>
      <c r="AB38" s="8">
        <v>276.47000000000003</v>
      </c>
      <c r="AC38" s="8">
        <v>276.47000000000003</v>
      </c>
      <c r="AD38" s="8">
        <v>276.47000000000003</v>
      </c>
      <c r="AE38" s="8">
        <v>276.47000000000003</v>
      </c>
      <c r="AF38" s="8">
        <v>351.98</v>
      </c>
      <c r="AG38" s="8">
        <v>351.98</v>
      </c>
      <c r="AH38" s="8">
        <v>351.98</v>
      </c>
      <c r="AI38" s="8">
        <v>382.59</v>
      </c>
      <c r="AJ38" s="8">
        <v>382.59</v>
      </c>
      <c r="AK38" s="8">
        <v>382.59</v>
      </c>
      <c r="AL38" s="8">
        <v>383.62</v>
      </c>
      <c r="AM38" s="8">
        <v>325.45</v>
      </c>
      <c r="AN38" s="8">
        <v>325.45</v>
      </c>
      <c r="AO38" s="8">
        <v>373.41</v>
      </c>
      <c r="AP38" s="8">
        <v>398.92</v>
      </c>
      <c r="AQ38" s="8">
        <v>398.92</v>
      </c>
      <c r="AR38" s="8">
        <v>373.41</v>
      </c>
      <c r="AS38" s="8">
        <v>351.98</v>
      </c>
      <c r="AT38" s="8">
        <v>351.98</v>
      </c>
      <c r="AU38" s="8">
        <v>309.13</v>
      </c>
      <c r="AV38" s="8">
        <v>309.13</v>
      </c>
      <c r="AW38" s="8">
        <v>309.13</v>
      </c>
      <c r="AX38" s="8">
        <v>309.13</v>
      </c>
      <c r="AY38" s="8">
        <v>309.13</v>
      </c>
      <c r="AZ38" s="8">
        <v>309.13</v>
      </c>
      <c r="BA38" s="8">
        <v>687.31</v>
      </c>
      <c r="BB38" s="8">
        <v>687.31</v>
      </c>
      <c r="BC38" s="8">
        <v>687.31</v>
      </c>
      <c r="BD38" s="84"/>
      <c r="BE38" s="20">
        <f t="shared" si="4"/>
        <v>0</v>
      </c>
      <c r="BF38" s="20">
        <f>+(BC38/'2008'!BB37)-1</f>
        <v>0.18896419251079344</v>
      </c>
      <c r="BG38" s="63">
        <f t="shared" si="5"/>
        <v>383.7997962264152</v>
      </c>
      <c r="BH38" s="81">
        <f>+(BG38/'2008'!BF37)-1</f>
        <v>-0.10640703337174584</v>
      </c>
    </row>
    <row r="39" spans="1:60" ht="15" customHeight="1">
      <c r="A39" s="16" t="s">
        <v>3</v>
      </c>
      <c r="B39" s="25">
        <f>SUM(B31:B38)</f>
        <v>100.00000000000001</v>
      </c>
      <c r="C39" s="12">
        <v>713.1825</v>
      </c>
      <c r="D39" s="8">
        <v>718.40980000000002</v>
      </c>
      <c r="E39" s="8">
        <v>671.74009999999998</v>
      </c>
      <c r="F39" s="8">
        <v>650.62080000000003</v>
      </c>
      <c r="G39" s="8">
        <v>631.1508</v>
      </c>
      <c r="H39" s="8">
        <v>626.55520000000001</v>
      </c>
      <c r="I39" s="8">
        <v>612.1155</v>
      </c>
      <c r="J39" s="8">
        <v>593.76200000000006</v>
      </c>
      <c r="K39" s="8">
        <v>571.08479999999997</v>
      </c>
      <c r="L39" s="8">
        <v>555.47760000000005</v>
      </c>
      <c r="M39" s="8">
        <v>551.04420000000005</v>
      </c>
      <c r="N39" s="8">
        <v>556.85540000000003</v>
      </c>
      <c r="O39" s="8">
        <v>557.52520000000004</v>
      </c>
      <c r="P39" s="8">
        <v>533.87110000000007</v>
      </c>
      <c r="Q39" s="8">
        <v>549.70260000000007</v>
      </c>
      <c r="R39" s="8">
        <v>579.0222</v>
      </c>
      <c r="S39" s="8">
        <v>567.94170000000008</v>
      </c>
      <c r="T39" s="8">
        <v>559.46069999999997</v>
      </c>
      <c r="U39" s="8">
        <v>557.2903</v>
      </c>
      <c r="V39" s="8">
        <v>551.48239999999998</v>
      </c>
      <c r="W39" s="8">
        <v>551.11570000000006</v>
      </c>
      <c r="X39" s="8">
        <v>556.86500000000001</v>
      </c>
      <c r="Y39" s="8">
        <v>553.79550000000006</v>
      </c>
      <c r="Z39" s="8">
        <v>561.92360000000008</v>
      </c>
      <c r="AA39" s="8">
        <v>562.95810000000006</v>
      </c>
      <c r="AB39" s="8">
        <v>578.21789999999999</v>
      </c>
      <c r="AC39" s="8">
        <v>588.84820000000002</v>
      </c>
      <c r="AD39" s="8">
        <v>614.02539999999999</v>
      </c>
      <c r="AE39" s="8">
        <v>619.41150000000005</v>
      </c>
      <c r="AF39" s="8">
        <v>633.35559999999998</v>
      </c>
      <c r="AG39" s="8">
        <v>647.02629999999999</v>
      </c>
      <c r="AH39" s="8">
        <v>648.8347</v>
      </c>
      <c r="AI39" s="8">
        <v>647.02730000000008</v>
      </c>
      <c r="AJ39" s="8">
        <v>647.66120000000001</v>
      </c>
      <c r="AK39" s="8">
        <v>665.65420000000006</v>
      </c>
      <c r="AL39" s="8">
        <v>677.15140000000008</v>
      </c>
      <c r="AM39" s="8">
        <v>700.42230000000006</v>
      </c>
      <c r="AN39" s="8">
        <v>717.29219999999998</v>
      </c>
      <c r="AO39" s="8">
        <v>726.48670000000004</v>
      </c>
      <c r="AP39" s="8">
        <v>730.86810000000003</v>
      </c>
      <c r="AQ39" s="8">
        <v>727.95010000000002</v>
      </c>
      <c r="AR39" s="8">
        <v>725.11860000000001</v>
      </c>
      <c r="AS39" s="8">
        <v>723.87260000000003</v>
      </c>
      <c r="AT39" s="8">
        <v>718.2867</v>
      </c>
      <c r="AU39" s="8">
        <v>711.71630000000005</v>
      </c>
      <c r="AV39" s="8">
        <v>706.74459999999999</v>
      </c>
      <c r="AW39" s="8">
        <v>701.88430000000005</v>
      </c>
      <c r="AX39" s="8">
        <v>713.53970000000004</v>
      </c>
      <c r="AY39" s="8">
        <v>713.63819999999998</v>
      </c>
      <c r="AZ39" s="8">
        <v>714.43400000000008</v>
      </c>
      <c r="BA39" s="8">
        <v>725.02330000000006</v>
      </c>
      <c r="BB39" s="8">
        <v>720.30860000000007</v>
      </c>
      <c r="BC39" s="8">
        <v>717.56100000000004</v>
      </c>
      <c r="BD39" s="84"/>
      <c r="BE39" s="20">
        <f t="shared" si="4"/>
        <v>-3.8144761842354713E-3</v>
      </c>
      <c r="BF39" s="20">
        <f>+(BC39/'2008'!BB38)-1</f>
        <v>1.1894781478216654E-2</v>
      </c>
      <c r="BG39" s="63">
        <f t="shared" si="5"/>
        <v>638.81724150943398</v>
      </c>
      <c r="BH39" s="81">
        <f>+(BG39/'2008'!BF38)-1</f>
        <v>5.2576618965198829E-2</v>
      </c>
    </row>
    <row r="40" spans="1:60" ht="15" customHeight="1">
      <c r="A40" s="26" t="s">
        <v>146</v>
      </c>
      <c r="B40" s="27"/>
      <c r="C40" s="28">
        <f>+(C39/'2008'!C38)-1</f>
        <v>3.9219854890340189E-2</v>
      </c>
      <c r="D40" s="28">
        <f>+(D39/'2008'!D38)-1</f>
        <v>8.0540371108814179E-2</v>
      </c>
      <c r="E40" s="28">
        <f>+(E39/'2008'!E38)-1</f>
        <v>2.8516233800534696E-2</v>
      </c>
      <c r="F40" s="28">
        <f>+(F39/'2008'!F38)-1</f>
        <v>0.11158839126045406</v>
      </c>
      <c r="G40" s="28">
        <f>+(G39/'2008'!G38)-1</f>
        <v>0.14505547656580653</v>
      </c>
      <c r="H40" s="28">
        <f>+(H39/'2008'!H38)-1</f>
        <v>0.14679326100051227</v>
      </c>
      <c r="I40" s="28">
        <f>+(I39/'2008'!I38)-1</f>
        <v>9.6978037338960821E-2</v>
      </c>
      <c r="J40" s="28">
        <f>+(J39/'2008'!J38)-1</f>
        <v>5.8421361015907225E-2</v>
      </c>
      <c r="K40" s="28">
        <f>+(K39/'2008'!K38)-1</f>
        <v>3.2834647246262616E-3</v>
      </c>
      <c r="L40" s="28">
        <f>+(L39/'2008'!L38)-1</f>
        <v>-2.462281407051059E-2</v>
      </c>
      <c r="M40" s="28">
        <f>+(M39/'2008'!M38)-1</f>
        <v>-6.8555572346128746E-2</v>
      </c>
      <c r="N40" s="28">
        <f>+(N39/'2008'!N38)-1</f>
        <v>-4.6996145921042731E-2</v>
      </c>
      <c r="O40" s="28">
        <f>+(O39/'2008'!O38)-1</f>
        <v>-1.759941752886407E-2</v>
      </c>
      <c r="P40" s="28">
        <f>+(P39/'2008'!P38)-1</f>
        <v>-3.4790300434273114E-4</v>
      </c>
      <c r="Q40" s="28">
        <f>+(Q39/'2008'!Q38)-1</f>
        <v>2.3827483743067424E-2</v>
      </c>
      <c r="R40" s="28">
        <f>+(R39/'2008'!R38)-1</f>
        <v>8.2417006194216214E-2</v>
      </c>
      <c r="S40" s="28">
        <f>+(S39/'2008'!S38)-1</f>
        <v>8.4823160448635804E-2</v>
      </c>
      <c r="T40" s="28">
        <f>+(T39/'2008'!T38)-1</f>
        <v>0.11089650582124833</v>
      </c>
      <c r="U40" s="28">
        <f>+(U39/'2008'!U38)-1</f>
        <v>0.10087971163679543</v>
      </c>
      <c r="V40" s="28">
        <f>+(V39/'2008'!V38)-1</f>
        <v>8.562861379207698E-2</v>
      </c>
      <c r="W40" s="28">
        <f>+(W39/'2008'!W38)-1</f>
        <v>7.9852324457478474E-2</v>
      </c>
      <c r="X40" s="28">
        <f>+(X39/'2008'!X38)-1</f>
        <v>9.2865664453649632E-2</v>
      </c>
      <c r="Y40" s="28">
        <f>+(Y39/'2008'!Y38)-1</f>
        <v>6.126426768146187E-2</v>
      </c>
      <c r="Z40" s="28">
        <f>+(Z39/'2008'!Z38)-1</f>
        <v>7.4261235059859931E-2</v>
      </c>
      <c r="AA40" s="28">
        <f>+(AA39/'2008'!AA38)-1</f>
        <v>5.924439207829435E-2</v>
      </c>
      <c r="AB40" s="28">
        <f>+(AB39/'2008'!AB38)-1</f>
        <v>8.7879791311153754E-2</v>
      </c>
      <c r="AC40" s="28">
        <f>+(AC39/'2008'!AC38)-1</f>
        <v>0.10917657350132615</v>
      </c>
      <c r="AD40" s="28">
        <f>+(AD39/'2008'!AD38)-1</f>
        <v>7.6496272303720581E-2</v>
      </c>
      <c r="AE40" s="28">
        <f>+(AE39/'2008'!AE38)-1</f>
        <v>6.3963749638209277E-2</v>
      </c>
      <c r="AF40" s="28">
        <f>+(AF39/'2008'!AF38)-1</f>
        <v>7.5830289548409979E-2</v>
      </c>
      <c r="AG40" s="28">
        <f>+(AG39/'2008'!AG38)-1</f>
        <v>9.2437381991589351E-2</v>
      </c>
      <c r="AH40" s="28">
        <f>+(AH39/'2008'!AH38)-1</f>
        <v>9.0427539688061609E-2</v>
      </c>
      <c r="AI40" s="28">
        <f>+(AI39/'2008'!AI38)-1</f>
        <v>9.2481679331828159E-2</v>
      </c>
      <c r="AJ40" s="28">
        <f>+(AJ39/'2008'!AJ38)-1</f>
        <v>8.2797962405583903E-2</v>
      </c>
      <c r="AK40" s="28">
        <f>+(AK39/'2008'!AK38)-1</f>
        <v>6.9227828500568744E-2</v>
      </c>
      <c r="AL40" s="28">
        <f>+(AL39/'2008'!AL38)-1</f>
        <v>8.0650530645152596E-2</v>
      </c>
      <c r="AM40" s="28">
        <f>+(AM39/'2008'!AM38)-1</f>
        <v>8.6237266119036926E-2</v>
      </c>
      <c r="AN40" s="28">
        <f>+(AN39/'2008'!AN38)-1</f>
        <v>0.11076248099929753</v>
      </c>
      <c r="AO40" s="28">
        <f>+(AO39/'2008'!AO38)-1</f>
        <v>9.5085951124055157E-2</v>
      </c>
      <c r="AP40" s="28">
        <f>+(AP39/'2008'!AP38)-1</f>
        <v>7.293738273180983E-2</v>
      </c>
      <c r="AQ40" s="28">
        <f>+(AQ39/'2008'!AQ38)-1</f>
        <v>7.795192863706002E-2</v>
      </c>
      <c r="AR40" s="28">
        <f>+(AR39/'2008'!AR38)-1</f>
        <v>5.8001538739211433E-2</v>
      </c>
      <c r="AS40" s="28">
        <f>+(AS39/'2008'!AS38)-1</f>
        <v>6.2045525169773796E-2</v>
      </c>
      <c r="AT40" s="28">
        <f>+(AT39/'2008'!AT38)-1</f>
        <v>5.2307112275418177E-3</v>
      </c>
      <c r="AU40" s="28">
        <f>+(AU39/'2008'!AU38)-1</f>
        <v>-3.9172305791901785E-2</v>
      </c>
      <c r="AV40" s="28">
        <f>+(AV39/'2008'!AV38)-1</f>
        <v>-5.9497313275687858E-2</v>
      </c>
      <c r="AW40" s="28">
        <f>+(AW39/'2008'!AW38)-1</f>
        <v>-5.0554536439352371E-2</v>
      </c>
      <c r="AX40" s="28">
        <f>+(AX39/'2008'!AX38)-1</f>
        <v>-2.8105595117016602E-2</v>
      </c>
      <c r="AY40" s="28">
        <f>+(AY39/'2008'!AY38)-1</f>
        <v>-6.135697274219587E-3</v>
      </c>
      <c r="AZ40" s="28">
        <f>+(AZ39/'2008'!AZ38)-1</f>
        <v>1.0933094667878951E-2</v>
      </c>
      <c r="BA40" s="28">
        <f>+(BA39/'2008'!BA38)-1</f>
        <v>2.7782841709801387E-2</v>
      </c>
      <c r="BB40" s="28">
        <f>+(BB39/'2008'!BB38)-1</f>
        <v>1.5769409700193027E-2</v>
      </c>
      <c r="BC40" s="28"/>
      <c r="BD40" s="94"/>
      <c r="BG40" s="28">
        <f>+(BG39/'2008'!BF38)-1</f>
        <v>5.2576618965198829E-2</v>
      </c>
    </row>
    <row r="41" spans="1:60" ht="15" customHeight="1">
      <c r="A41" s="413" t="s">
        <v>67</v>
      </c>
      <c r="B41" s="414"/>
      <c r="C41" s="414"/>
      <c r="W41" s="34"/>
      <c r="X41" s="139"/>
      <c r="Y41" s="104"/>
      <c r="Z41" s="104"/>
      <c r="AA41" s="34"/>
      <c r="AY41" s="41"/>
      <c r="AZ41" s="41"/>
      <c r="BA41" s="41"/>
      <c r="BB41" s="41"/>
      <c r="BC41" s="41"/>
      <c r="BG41" s="33"/>
    </row>
    <row r="42" spans="1:60">
      <c r="A42" s="34"/>
      <c r="B42" s="136"/>
      <c r="C42" s="34"/>
      <c r="D42" s="34"/>
      <c r="BG42" s="33"/>
    </row>
    <row r="43" spans="1:60">
      <c r="BG43" s="33"/>
    </row>
    <row r="44" spans="1:60">
      <c r="A44" t="s">
        <v>153</v>
      </c>
      <c r="C44" s="36">
        <f>+C22</f>
        <v>384.48810000000003</v>
      </c>
      <c r="D44" s="36">
        <f t="shared" ref="D44:Q44" si="6">+D22</f>
        <v>401.0616</v>
      </c>
      <c r="E44" s="36">
        <f t="shared" si="6"/>
        <v>408.08850000000001</v>
      </c>
      <c r="F44" s="36">
        <f t="shared" si="6"/>
        <v>402.2414</v>
      </c>
      <c r="G44" s="36">
        <f t="shared" si="6"/>
        <v>403.2285</v>
      </c>
      <c r="H44" s="36">
        <f t="shared" si="6"/>
        <v>416.95749999999998</v>
      </c>
      <c r="I44" s="36">
        <f t="shared" si="6"/>
        <v>416.6549</v>
      </c>
      <c r="J44" s="36">
        <f t="shared" si="6"/>
        <v>415.87900000000002</v>
      </c>
      <c r="K44" s="36">
        <f t="shared" si="6"/>
        <v>412.03210000000001</v>
      </c>
      <c r="L44" s="36">
        <f t="shared" si="6"/>
        <v>410.98850000000004</v>
      </c>
      <c r="M44" s="36">
        <f t="shared" si="6"/>
        <v>407.82350000000002</v>
      </c>
      <c r="N44" s="36">
        <f t="shared" si="6"/>
        <v>408.63470000000001</v>
      </c>
      <c r="O44" s="36">
        <f t="shared" si="6"/>
        <v>420.79349999999999</v>
      </c>
      <c r="P44" s="36">
        <f t="shared" si="6"/>
        <v>436.87330000000003</v>
      </c>
      <c r="Q44" s="36">
        <f t="shared" si="6"/>
        <v>442.45610000000005</v>
      </c>
      <c r="R44" s="36">
        <f t="shared" ref="R44:AY44" si="7">+R22</f>
        <v>444.7978</v>
      </c>
      <c r="S44" s="36">
        <f t="shared" si="7"/>
        <v>447.16770000000002</v>
      </c>
      <c r="T44" s="36">
        <f t="shared" si="7"/>
        <v>425.92150000000004</v>
      </c>
      <c r="U44" s="36">
        <f t="shared" si="7"/>
        <v>437.06280000000004</v>
      </c>
      <c r="V44" s="36">
        <f t="shared" si="7"/>
        <v>440.80720000000002</v>
      </c>
      <c r="W44" s="36">
        <f t="shared" si="7"/>
        <v>456.62370000000004</v>
      </c>
      <c r="X44" s="36">
        <f t="shared" si="7"/>
        <v>453.96110000000004</v>
      </c>
      <c r="Y44" s="36">
        <f t="shared" si="7"/>
        <v>448.572</v>
      </c>
      <c r="Z44" s="36">
        <f t="shared" si="7"/>
        <v>441.58570000000003</v>
      </c>
      <c r="AA44" s="36">
        <f t="shared" si="7"/>
        <v>422.26030000000003</v>
      </c>
      <c r="AB44" s="36">
        <f t="shared" si="7"/>
        <v>403.9264</v>
      </c>
      <c r="AC44" s="36">
        <f t="shared" si="7"/>
        <v>392.6026</v>
      </c>
      <c r="AD44" s="36">
        <f t="shared" si="7"/>
        <v>383.82070000000004</v>
      </c>
      <c r="AE44" s="36">
        <f t="shared" si="7"/>
        <v>389.5489</v>
      </c>
      <c r="AF44" s="36">
        <f t="shared" si="7"/>
        <v>384.73180000000002</v>
      </c>
      <c r="AG44" s="36">
        <f t="shared" si="7"/>
        <v>379.9581</v>
      </c>
      <c r="AH44" s="36">
        <f t="shared" si="7"/>
        <v>382.59590000000003</v>
      </c>
      <c r="AI44" s="36">
        <f t="shared" si="7"/>
        <v>388.4871</v>
      </c>
      <c r="AJ44" s="36">
        <f t="shared" si="7"/>
        <v>388.11760000000004</v>
      </c>
      <c r="AK44" s="36">
        <f t="shared" si="7"/>
        <v>387.75550000000004</v>
      </c>
      <c r="AL44" s="36">
        <f t="shared" si="7"/>
        <v>387.32370000000003</v>
      </c>
      <c r="AM44" s="36">
        <f t="shared" si="7"/>
        <v>388.3877</v>
      </c>
      <c r="AN44" s="36">
        <f t="shared" si="7"/>
        <v>390.4239</v>
      </c>
      <c r="AO44" s="36">
        <f t="shared" si="7"/>
        <v>385.88420000000002</v>
      </c>
      <c r="AP44" s="36">
        <f t="shared" si="7"/>
        <v>372.88420000000002</v>
      </c>
      <c r="AQ44" s="36">
        <f t="shared" si="7"/>
        <v>386.53739999999999</v>
      </c>
      <c r="AR44" s="36">
        <f t="shared" si="7"/>
        <v>394.78050000000002</v>
      </c>
      <c r="AS44" s="36">
        <f t="shared" si="7"/>
        <v>378.11920000000003</v>
      </c>
      <c r="AT44" s="36">
        <f t="shared" si="7"/>
        <v>380.1721</v>
      </c>
      <c r="AU44" s="36">
        <f t="shared" si="7"/>
        <v>384.25120000000004</v>
      </c>
      <c r="AV44" s="36">
        <f t="shared" si="7"/>
        <v>394.01830000000001</v>
      </c>
      <c r="AW44" s="36">
        <f t="shared" si="7"/>
        <v>425.49460000000005</v>
      </c>
      <c r="AX44" s="36">
        <f t="shared" si="7"/>
        <v>409.9785</v>
      </c>
      <c r="AY44" s="36">
        <f t="shared" si="7"/>
        <v>411.45510000000002</v>
      </c>
      <c r="AZ44" s="36">
        <f>+AZ22</f>
        <v>422.52880000000005</v>
      </c>
      <c r="BA44" s="36">
        <f>+BA22</f>
        <v>427.09249999999997</v>
      </c>
      <c r="BB44" s="36">
        <f>+BB22</f>
        <v>429.76170000000002</v>
      </c>
      <c r="BC44" s="36">
        <f>+BC22</f>
        <v>449.19970000000001</v>
      </c>
      <c r="BG44" s="36">
        <f>+BG22</f>
        <v>409.56224339622645</v>
      </c>
    </row>
    <row r="45" spans="1:60">
      <c r="A45" t="s">
        <v>150</v>
      </c>
      <c r="C45" s="36">
        <f>MAX(C9:C21)</f>
        <v>611</v>
      </c>
      <c r="D45" s="36">
        <f t="shared" ref="D45:Q45" si="8">MAX(D9:D21)</f>
        <v>613</v>
      </c>
      <c r="E45" s="36">
        <f t="shared" si="8"/>
        <v>613</v>
      </c>
      <c r="F45" s="36">
        <f t="shared" si="8"/>
        <v>610</v>
      </c>
      <c r="G45" s="36">
        <f t="shared" si="8"/>
        <v>605</v>
      </c>
      <c r="H45" s="36">
        <f t="shared" si="8"/>
        <v>598</v>
      </c>
      <c r="I45" s="36">
        <f t="shared" si="8"/>
        <v>590</v>
      </c>
      <c r="J45" s="36">
        <f t="shared" si="8"/>
        <v>585</v>
      </c>
      <c r="K45" s="36">
        <f t="shared" si="8"/>
        <v>584</v>
      </c>
      <c r="L45" s="36">
        <f t="shared" si="8"/>
        <v>582</v>
      </c>
      <c r="M45" s="36">
        <f t="shared" si="8"/>
        <v>582</v>
      </c>
      <c r="N45" s="36">
        <f t="shared" si="8"/>
        <v>585</v>
      </c>
      <c r="O45" s="36">
        <f t="shared" si="8"/>
        <v>594</v>
      </c>
      <c r="P45" s="36">
        <f t="shared" si="8"/>
        <v>601</v>
      </c>
      <c r="Q45" s="36">
        <f t="shared" si="8"/>
        <v>604</v>
      </c>
      <c r="R45" s="36">
        <f t="shared" ref="R45:AY45" si="9">MAX(R9:R21)</f>
        <v>604</v>
      </c>
      <c r="S45" s="36">
        <f t="shared" si="9"/>
        <v>598</v>
      </c>
      <c r="T45" s="36">
        <f t="shared" si="9"/>
        <v>596</v>
      </c>
      <c r="U45" s="36">
        <f t="shared" si="9"/>
        <v>591</v>
      </c>
      <c r="V45" s="36">
        <f t="shared" si="9"/>
        <v>589</v>
      </c>
      <c r="W45" s="36">
        <f t="shared" si="9"/>
        <v>585</v>
      </c>
      <c r="X45" s="36">
        <f t="shared" si="9"/>
        <v>582</v>
      </c>
      <c r="Y45" s="36">
        <f t="shared" si="9"/>
        <v>579</v>
      </c>
      <c r="Z45" s="36">
        <f t="shared" si="9"/>
        <v>577</v>
      </c>
      <c r="AA45" s="36">
        <f t="shared" si="9"/>
        <v>575</v>
      </c>
      <c r="AB45" s="36">
        <f t="shared" si="9"/>
        <v>573</v>
      </c>
      <c r="AC45" s="36">
        <f t="shared" si="9"/>
        <v>565</v>
      </c>
      <c r="AD45" s="36">
        <f t="shared" si="9"/>
        <v>565</v>
      </c>
      <c r="AE45" s="36">
        <f t="shared" si="9"/>
        <v>565</v>
      </c>
      <c r="AF45" s="36">
        <f t="shared" si="9"/>
        <v>562</v>
      </c>
      <c r="AG45" s="36">
        <f t="shared" si="9"/>
        <v>555</v>
      </c>
      <c r="AH45" s="36">
        <f t="shared" si="9"/>
        <v>552</v>
      </c>
      <c r="AI45" s="36">
        <f t="shared" si="9"/>
        <v>552</v>
      </c>
      <c r="AJ45" s="36">
        <f t="shared" si="9"/>
        <v>553</v>
      </c>
      <c r="AK45" s="36">
        <f t="shared" si="9"/>
        <v>554</v>
      </c>
      <c r="AL45" s="36">
        <f t="shared" si="9"/>
        <v>556</v>
      </c>
      <c r="AM45" s="36">
        <f t="shared" si="9"/>
        <v>557</v>
      </c>
      <c r="AN45" s="36">
        <f t="shared" si="9"/>
        <v>561</v>
      </c>
      <c r="AO45" s="36">
        <f t="shared" si="9"/>
        <v>579.77</v>
      </c>
      <c r="AP45" s="36">
        <f t="shared" si="9"/>
        <v>582.71</v>
      </c>
      <c r="AQ45" s="36">
        <f t="shared" si="9"/>
        <v>586.52</v>
      </c>
      <c r="AR45" s="36">
        <f t="shared" si="9"/>
        <v>598.72</v>
      </c>
      <c r="AS45" s="36">
        <f t="shared" si="9"/>
        <v>601.25</v>
      </c>
      <c r="AT45" s="36">
        <f t="shared" si="9"/>
        <v>601.25</v>
      </c>
      <c r="AU45" s="36">
        <f t="shared" si="9"/>
        <v>593.94000000000005</v>
      </c>
      <c r="AV45" s="36">
        <f t="shared" si="9"/>
        <v>593.94000000000005</v>
      </c>
      <c r="AW45" s="36">
        <f t="shared" si="9"/>
        <v>593.94000000000005</v>
      </c>
      <c r="AX45" s="36">
        <f t="shared" si="9"/>
        <v>597</v>
      </c>
      <c r="AY45" s="36">
        <f t="shared" si="9"/>
        <v>601</v>
      </c>
      <c r="AZ45" s="36">
        <f>MAX(AZ9:AZ21)</f>
        <v>607</v>
      </c>
      <c r="BA45" s="36">
        <f>MAX(BA9:BA21)</f>
        <v>611</v>
      </c>
      <c r="BB45" s="36">
        <f>MAX(BB9:BB21)</f>
        <v>612</v>
      </c>
      <c r="BC45" s="36">
        <f>MAX(BC9:BC21)</f>
        <v>612</v>
      </c>
      <c r="BG45" s="36">
        <f>MAX(BG9:BG21)</f>
        <v>582.22641509433959</v>
      </c>
    </row>
    <row r="46" spans="1:60">
      <c r="A46" t="s">
        <v>151</v>
      </c>
      <c r="C46" s="36">
        <f>MIN(C9:C21)</f>
        <v>194.03380000000001</v>
      </c>
      <c r="D46" s="36">
        <f t="shared" ref="D46:Q46" si="10">MIN(D9:D21)</f>
        <v>158.7747</v>
      </c>
      <c r="E46" s="36">
        <f t="shared" si="10"/>
        <v>179.8133</v>
      </c>
      <c r="F46" s="36">
        <f t="shared" si="10"/>
        <v>178.572</v>
      </c>
      <c r="G46" s="36">
        <f t="shared" si="10"/>
        <v>193.46200000000002</v>
      </c>
      <c r="H46" s="36">
        <f t="shared" si="10"/>
        <v>191.87020000000001</v>
      </c>
      <c r="I46" s="36">
        <f t="shared" si="10"/>
        <v>189.86860000000001</v>
      </c>
      <c r="J46" s="36">
        <f t="shared" si="10"/>
        <v>186.60760000000002</v>
      </c>
      <c r="K46" s="36">
        <f t="shared" si="10"/>
        <v>191.22240000000002</v>
      </c>
      <c r="L46" s="36">
        <f t="shared" si="10"/>
        <v>190.97620000000001</v>
      </c>
      <c r="M46" s="36">
        <f t="shared" si="10"/>
        <v>187.1009</v>
      </c>
      <c r="N46" s="36">
        <f t="shared" si="10"/>
        <v>186.79900000000001</v>
      </c>
      <c r="O46" s="36">
        <f t="shared" si="10"/>
        <v>190.33880000000002</v>
      </c>
      <c r="P46" s="36">
        <f t="shared" si="10"/>
        <v>193.51760000000002</v>
      </c>
      <c r="Q46" s="36">
        <f t="shared" si="10"/>
        <v>187.50710000000001</v>
      </c>
      <c r="R46" s="36">
        <f t="shared" ref="R46:AY46" si="11">MIN(R9:R21)</f>
        <v>188.8365</v>
      </c>
      <c r="S46" s="36">
        <f t="shared" si="11"/>
        <v>184.136</v>
      </c>
      <c r="T46" s="36">
        <f t="shared" si="11"/>
        <v>169.26930000000002</v>
      </c>
      <c r="U46" s="36">
        <f t="shared" si="11"/>
        <v>171.34100000000001</v>
      </c>
      <c r="V46" s="36">
        <f t="shared" si="11"/>
        <v>170.63820000000001</v>
      </c>
      <c r="W46" s="36">
        <f t="shared" si="11"/>
        <v>170.54940000000002</v>
      </c>
      <c r="X46" s="36">
        <f t="shared" si="11"/>
        <v>170.2604</v>
      </c>
      <c r="Y46" s="36">
        <f t="shared" si="11"/>
        <v>169.5428</v>
      </c>
      <c r="Z46" s="36">
        <f t="shared" si="11"/>
        <v>185.48590000000002</v>
      </c>
      <c r="AA46" s="36">
        <f t="shared" si="11"/>
        <v>184.79220000000001</v>
      </c>
      <c r="AB46" s="36">
        <f t="shared" si="11"/>
        <v>184.7441</v>
      </c>
      <c r="AC46" s="36">
        <f t="shared" si="11"/>
        <v>185.42790000000002</v>
      </c>
      <c r="AD46" s="36">
        <f t="shared" si="11"/>
        <v>189.911</v>
      </c>
      <c r="AE46" s="36">
        <f t="shared" si="11"/>
        <v>189.19490000000002</v>
      </c>
      <c r="AF46" s="36">
        <f t="shared" si="11"/>
        <v>189.04170000000002</v>
      </c>
      <c r="AG46" s="36">
        <f t="shared" si="11"/>
        <v>189.89620000000002</v>
      </c>
      <c r="AH46" s="36">
        <f t="shared" si="11"/>
        <v>193.24290000000002</v>
      </c>
      <c r="AI46" s="36">
        <f t="shared" si="11"/>
        <v>193.1172</v>
      </c>
      <c r="AJ46" s="36">
        <f t="shared" si="11"/>
        <v>194.13800000000001</v>
      </c>
      <c r="AK46" s="36">
        <f t="shared" si="11"/>
        <v>201.38770000000002</v>
      </c>
      <c r="AL46" s="36">
        <f t="shared" si="11"/>
        <v>201.67670000000001</v>
      </c>
      <c r="AM46" s="36">
        <f t="shared" si="11"/>
        <v>202.2551</v>
      </c>
      <c r="AN46" s="36">
        <f t="shared" si="11"/>
        <v>204.2961</v>
      </c>
      <c r="AO46" s="36">
        <f t="shared" si="11"/>
        <v>206.0805</v>
      </c>
      <c r="AP46" s="36">
        <f t="shared" si="11"/>
        <v>167.70310000000001</v>
      </c>
      <c r="AQ46" s="36">
        <f t="shared" si="11"/>
        <v>163.8254</v>
      </c>
      <c r="AR46" s="36">
        <f t="shared" si="11"/>
        <v>233.0925</v>
      </c>
      <c r="AS46" s="36">
        <f t="shared" si="11"/>
        <v>174.77860000000001</v>
      </c>
      <c r="AT46" s="36">
        <f t="shared" si="11"/>
        <v>166.3443</v>
      </c>
      <c r="AU46" s="36">
        <f t="shared" si="11"/>
        <v>156.3973</v>
      </c>
      <c r="AV46" s="36">
        <f t="shared" si="11"/>
        <v>158.15790000000001</v>
      </c>
      <c r="AW46" s="36">
        <f t="shared" si="11"/>
        <v>172.54130000000001</v>
      </c>
      <c r="AX46" s="36">
        <f t="shared" si="11"/>
        <v>175.40460000000002</v>
      </c>
      <c r="AY46" s="36">
        <f t="shared" si="11"/>
        <v>164.97540000000001</v>
      </c>
      <c r="AZ46" s="36">
        <f>MIN(AZ9:AZ21)</f>
        <v>165.10490000000001</v>
      </c>
      <c r="BA46" s="36">
        <f>MIN(BA9:BA21)</f>
        <v>165.3501</v>
      </c>
      <c r="BB46" s="36">
        <f>MIN(BB9:BB21)</f>
        <v>166.2928</v>
      </c>
      <c r="BC46" s="36">
        <f>MIN(BC9:BC21)</f>
        <v>165.71299999999999</v>
      </c>
      <c r="BG46" s="36">
        <f>MIN(BG9:BG21)</f>
        <v>182.74353018867922</v>
      </c>
    </row>
    <row r="47" spans="1:60">
      <c r="A47" s="37" t="s">
        <v>154</v>
      </c>
      <c r="B47" s="37"/>
      <c r="C47" s="38">
        <f>+C23-C22</f>
        <v>28.836793425446217</v>
      </c>
      <c r="D47" s="38">
        <f t="shared" ref="D47:BC47" si="12">+D23-D22</f>
        <v>36.684722533103127</v>
      </c>
      <c r="E47" s="38">
        <f t="shared" si="12"/>
        <v>34.563201278065662</v>
      </c>
      <c r="F47" s="38">
        <f t="shared" si="12"/>
        <v>33.865877190558422</v>
      </c>
      <c r="G47" s="38">
        <f t="shared" si="12"/>
        <v>31.760833402418029</v>
      </c>
      <c r="H47" s="38">
        <f t="shared" si="12"/>
        <v>34.080601807714572</v>
      </c>
      <c r="I47" s="38">
        <f t="shared" si="12"/>
        <v>34.337845354058743</v>
      </c>
      <c r="J47" s="38">
        <f t="shared" si="12"/>
        <v>34.714067679907885</v>
      </c>
      <c r="K47" s="38">
        <f t="shared" si="12"/>
        <v>33.432944260218846</v>
      </c>
      <c r="L47" s="38">
        <f t="shared" si="12"/>
        <v>33.31221454231428</v>
      </c>
      <c r="M47" s="38">
        <f t="shared" si="12"/>
        <v>33.419762452504301</v>
      </c>
      <c r="N47" s="38">
        <f t="shared" si="12"/>
        <v>33.588243120322431</v>
      </c>
      <c r="O47" s="38">
        <f t="shared" si="12"/>
        <v>34.893235221646648</v>
      </c>
      <c r="P47" s="38">
        <f t="shared" si="12"/>
        <v>36.846573759355238</v>
      </c>
      <c r="Q47" s="38">
        <f t="shared" si="12"/>
        <v>38.601943154864671</v>
      </c>
      <c r="R47" s="38">
        <f t="shared" si="12"/>
        <v>38.755202118595321</v>
      </c>
      <c r="S47" s="38">
        <f t="shared" si="12"/>
        <v>39.825762314335179</v>
      </c>
      <c r="T47" s="38">
        <f t="shared" si="12"/>
        <v>38.8598022682786</v>
      </c>
      <c r="U47" s="38">
        <f t="shared" si="12"/>
        <v>40.23301038572248</v>
      </c>
      <c r="V47" s="38">
        <f t="shared" si="12"/>
        <v>40.906448911917039</v>
      </c>
      <c r="W47" s="38">
        <f t="shared" si="12"/>
        <v>43.314683696027657</v>
      </c>
      <c r="X47" s="38">
        <f t="shared" si="12"/>
        <v>42.955250696603343</v>
      </c>
      <c r="Y47" s="38">
        <f t="shared" si="12"/>
        <v>42.247919217040931</v>
      </c>
      <c r="Z47" s="38">
        <f t="shared" si="12"/>
        <v>38.776176407599223</v>
      </c>
      <c r="AA47" s="38">
        <f t="shared" si="12"/>
        <v>35.955133183650048</v>
      </c>
      <c r="AB47" s="38">
        <f t="shared" si="12"/>
        <v>33.186523983880306</v>
      </c>
      <c r="AC47" s="38">
        <f t="shared" si="12"/>
        <v>31.368477605066346</v>
      </c>
      <c r="AD47" s="38">
        <f t="shared" si="12"/>
        <v>29.359986171560081</v>
      </c>
      <c r="AE47" s="38">
        <f t="shared" si="12"/>
        <v>30.335736960276336</v>
      </c>
      <c r="AF47" s="38">
        <f t="shared" si="12"/>
        <v>29.629488497409341</v>
      </c>
      <c r="AG47" s="38">
        <f t="shared" si="12"/>
        <v>28.777322084053026</v>
      </c>
      <c r="AH47" s="38">
        <f t="shared" si="12"/>
        <v>28.669995106505496</v>
      </c>
      <c r="AI47" s="38">
        <f t="shared" si="12"/>
        <v>29.581012515831958</v>
      </c>
      <c r="AJ47" s="38">
        <f t="shared" si="12"/>
        <v>29.370599240069112</v>
      </c>
      <c r="AK47" s="38">
        <f t="shared" si="12"/>
        <v>28.21799022452501</v>
      </c>
      <c r="AL47" s="38">
        <f t="shared" si="12"/>
        <v>28.108919527921671</v>
      </c>
      <c r="AM47" s="38">
        <f t="shared" si="12"/>
        <v>28.182453506044965</v>
      </c>
      <c r="AN47" s="38">
        <f t="shared" si="12"/>
        <v>28.181649798503258</v>
      </c>
      <c r="AO47" s="38">
        <f t="shared" si="12"/>
        <v>27.224201151410568</v>
      </c>
      <c r="AP47" s="38">
        <f t="shared" si="12"/>
        <v>31.066599078871548</v>
      </c>
      <c r="AQ47" s="38">
        <f t="shared" si="12"/>
        <v>33.720939942429538</v>
      </c>
      <c r="AR47" s="38">
        <f t="shared" si="12"/>
        <v>24.481200310880809</v>
      </c>
      <c r="AS47" s="38">
        <f t="shared" si="12"/>
        <v>30.787852826712765</v>
      </c>
      <c r="AT47" s="38">
        <f t="shared" si="12"/>
        <v>32.375792941853831</v>
      </c>
      <c r="AU47" s="38">
        <f t="shared" si="12"/>
        <v>34.499513736327003</v>
      </c>
      <c r="AV47" s="38">
        <f t="shared" si="12"/>
        <v>35.711709810017226</v>
      </c>
      <c r="AW47" s="38">
        <f t="shared" si="12"/>
        <v>38.299727461139923</v>
      </c>
      <c r="AX47" s="38">
        <f t="shared" si="12"/>
        <v>35.516934035693737</v>
      </c>
      <c r="AY47" s="38">
        <f t="shared" si="12"/>
        <v>37.319632665515257</v>
      </c>
      <c r="AZ47" s="38">
        <f t="shared" si="12"/>
        <v>38.976724720782954</v>
      </c>
      <c r="BA47" s="38">
        <f t="shared" si="12"/>
        <v>39.630530949913691</v>
      </c>
      <c r="BB47" s="38">
        <f t="shared" si="12"/>
        <v>39.891965630397237</v>
      </c>
      <c r="BC47" s="38">
        <f t="shared" si="12"/>
        <v>42.922822417961982</v>
      </c>
      <c r="BE47" s="39"/>
      <c r="BF47" s="37" t="s">
        <v>155</v>
      </c>
      <c r="BG47" s="38">
        <f>+BG23-BG22</f>
        <v>34.342727382713633</v>
      </c>
    </row>
    <row r="48" spans="1:60"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G48" s="36"/>
    </row>
    <row r="50" spans="1:59">
      <c r="A50" t="s">
        <v>160</v>
      </c>
      <c r="C50" s="36">
        <f>+C39</f>
        <v>713.1825</v>
      </c>
      <c r="D50" s="36">
        <f t="shared" ref="D50:Q50" si="13">+D39</f>
        <v>718.40980000000002</v>
      </c>
      <c r="E50" s="36">
        <f t="shared" si="13"/>
        <v>671.74009999999998</v>
      </c>
      <c r="F50" s="36">
        <f t="shared" si="13"/>
        <v>650.62080000000003</v>
      </c>
      <c r="G50" s="36">
        <f t="shared" si="13"/>
        <v>631.1508</v>
      </c>
      <c r="H50" s="36">
        <f t="shared" si="13"/>
        <v>626.55520000000001</v>
      </c>
      <c r="I50" s="36">
        <f t="shared" si="13"/>
        <v>612.1155</v>
      </c>
      <c r="J50" s="36">
        <f t="shared" si="13"/>
        <v>593.76200000000006</v>
      </c>
      <c r="K50" s="36">
        <f t="shared" si="13"/>
        <v>571.08479999999997</v>
      </c>
      <c r="L50" s="36">
        <f t="shared" si="13"/>
        <v>555.47760000000005</v>
      </c>
      <c r="M50" s="36">
        <f t="shared" si="13"/>
        <v>551.04420000000005</v>
      </c>
      <c r="N50" s="36">
        <f t="shared" si="13"/>
        <v>556.85540000000003</v>
      </c>
      <c r="O50" s="36">
        <f t="shared" si="13"/>
        <v>557.52520000000004</v>
      </c>
      <c r="P50" s="36">
        <f t="shared" si="13"/>
        <v>533.87110000000007</v>
      </c>
      <c r="Q50" s="36">
        <f t="shared" si="13"/>
        <v>549.70260000000007</v>
      </c>
      <c r="R50" s="36">
        <f t="shared" ref="R50:AY50" si="14">+R39</f>
        <v>579.0222</v>
      </c>
      <c r="S50" s="36">
        <f t="shared" si="14"/>
        <v>567.94170000000008</v>
      </c>
      <c r="T50" s="36">
        <f t="shared" si="14"/>
        <v>559.46069999999997</v>
      </c>
      <c r="U50" s="36">
        <f t="shared" si="14"/>
        <v>557.2903</v>
      </c>
      <c r="V50" s="36">
        <f t="shared" si="14"/>
        <v>551.48239999999998</v>
      </c>
      <c r="W50" s="36">
        <f t="shared" si="14"/>
        <v>551.11570000000006</v>
      </c>
      <c r="X50" s="36">
        <f t="shared" si="14"/>
        <v>556.86500000000001</v>
      </c>
      <c r="Y50" s="36">
        <f t="shared" si="14"/>
        <v>553.79550000000006</v>
      </c>
      <c r="Z50" s="36">
        <f t="shared" si="14"/>
        <v>561.92360000000008</v>
      </c>
      <c r="AA50" s="36">
        <f t="shared" si="14"/>
        <v>562.95810000000006</v>
      </c>
      <c r="AB50" s="36">
        <f t="shared" si="14"/>
        <v>578.21789999999999</v>
      </c>
      <c r="AC50" s="36">
        <f t="shared" si="14"/>
        <v>588.84820000000002</v>
      </c>
      <c r="AD50" s="36">
        <f t="shared" si="14"/>
        <v>614.02539999999999</v>
      </c>
      <c r="AE50" s="36">
        <f t="shared" si="14"/>
        <v>619.41150000000005</v>
      </c>
      <c r="AF50" s="36">
        <f t="shared" si="14"/>
        <v>633.35559999999998</v>
      </c>
      <c r="AG50" s="36">
        <f t="shared" si="14"/>
        <v>647.02629999999999</v>
      </c>
      <c r="AH50" s="36">
        <f t="shared" si="14"/>
        <v>648.8347</v>
      </c>
      <c r="AI50" s="36">
        <f t="shared" si="14"/>
        <v>647.02730000000008</v>
      </c>
      <c r="AJ50" s="36">
        <f t="shared" si="14"/>
        <v>647.66120000000001</v>
      </c>
      <c r="AK50" s="36">
        <f t="shared" si="14"/>
        <v>665.65420000000006</v>
      </c>
      <c r="AL50" s="36">
        <f t="shared" si="14"/>
        <v>677.15140000000008</v>
      </c>
      <c r="AM50" s="36">
        <f t="shared" si="14"/>
        <v>700.42230000000006</v>
      </c>
      <c r="AN50" s="36">
        <f t="shared" si="14"/>
        <v>717.29219999999998</v>
      </c>
      <c r="AO50" s="36">
        <f t="shared" si="14"/>
        <v>726.48670000000004</v>
      </c>
      <c r="AP50" s="36">
        <f t="shared" si="14"/>
        <v>730.86810000000003</v>
      </c>
      <c r="AQ50" s="36">
        <f t="shared" si="14"/>
        <v>727.95010000000002</v>
      </c>
      <c r="AR50" s="36">
        <f t="shared" si="14"/>
        <v>725.11860000000001</v>
      </c>
      <c r="AS50" s="36">
        <f t="shared" si="14"/>
        <v>723.87260000000003</v>
      </c>
      <c r="AT50" s="36">
        <f t="shared" si="14"/>
        <v>718.2867</v>
      </c>
      <c r="AU50" s="36">
        <f t="shared" si="14"/>
        <v>711.71630000000005</v>
      </c>
      <c r="AV50" s="36">
        <f t="shared" si="14"/>
        <v>706.74459999999999</v>
      </c>
      <c r="AW50" s="36">
        <f t="shared" si="14"/>
        <v>701.88430000000005</v>
      </c>
      <c r="AX50" s="36">
        <f t="shared" si="14"/>
        <v>713.53970000000004</v>
      </c>
      <c r="AY50" s="36">
        <f t="shared" si="14"/>
        <v>713.63819999999998</v>
      </c>
      <c r="AZ50" s="36">
        <f>+AZ39</f>
        <v>714.43400000000008</v>
      </c>
      <c r="BA50" s="36">
        <f>+BA39</f>
        <v>725.02330000000006</v>
      </c>
      <c r="BB50" s="36">
        <f>+BB39</f>
        <v>720.30860000000007</v>
      </c>
      <c r="BC50" s="36">
        <f>+BC39</f>
        <v>717.56100000000004</v>
      </c>
      <c r="BG50" s="36">
        <f>+BG39</f>
        <v>638.81724150943398</v>
      </c>
    </row>
    <row r="51" spans="1:59">
      <c r="A51" t="s">
        <v>150</v>
      </c>
      <c r="C51" s="36">
        <f>MAX(C31:C38)</f>
        <v>851</v>
      </c>
      <c r="D51" s="36">
        <f t="shared" ref="D51:Q51" si="15">MAX(D31:D38)</f>
        <v>906</v>
      </c>
      <c r="E51" s="36">
        <f t="shared" si="15"/>
        <v>952</v>
      </c>
      <c r="F51" s="36">
        <f t="shared" si="15"/>
        <v>972</v>
      </c>
      <c r="G51" s="36">
        <f t="shared" si="15"/>
        <v>981</v>
      </c>
      <c r="H51" s="36">
        <f t="shared" si="15"/>
        <v>944</v>
      </c>
      <c r="I51" s="36">
        <f t="shared" si="15"/>
        <v>935</v>
      </c>
      <c r="J51" s="36">
        <f t="shared" si="15"/>
        <v>898</v>
      </c>
      <c r="K51" s="36">
        <f t="shared" si="15"/>
        <v>825</v>
      </c>
      <c r="L51" s="36">
        <f t="shared" si="15"/>
        <v>796</v>
      </c>
      <c r="M51" s="36">
        <f t="shared" si="15"/>
        <v>763</v>
      </c>
      <c r="N51" s="36">
        <f t="shared" si="15"/>
        <v>696</v>
      </c>
      <c r="O51" s="36">
        <f t="shared" si="15"/>
        <v>696</v>
      </c>
      <c r="P51" s="36">
        <f t="shared" si="15"/>
        <v>657</v>
      </c>
      <c r="Q51" s="36">
        <f t="shared" si="15"/>
        <v>639</v>
      </c>
      <c r="R51" s="36">
        <f t="shared" ref="R51:AY51" si="16">MAX(R31:R38)</f>
        <v>643</v>
      </c>
      <c r="S51" s="36">
        <f t="shared" si="16"/>
        <v>640.97</v>
      </c>
      <c r="T51" s="36">
        <f t="shared" si="16"/>
        <v>633</v>
      </c>
      <c r="U51" s="36">
        <f t="shared" si="16"/>
        <v>620</v>
      </c>
      <c r="V51" s="36">
        <f t="shared" si="16"/>
        <v>626</v>
      </c>
      <c r="W51" s="36">
        <f t="shared" si="16"/>
        <v>648</v>
      </c>
      <c r="X51" s="36">
        <f t="shared" si="16"/>
        <v>676</v>
      </c>
      <c r="Y51" s="36">
        <f t="shared" si="16"/>
        <v>687</v>
      </c>
      <c r="Z51" s="36">
        <f t="shared" si="16"/>
        <v>696</v>
      </c>
      <c r="AA51" s="36">
        <f t="shared" si="16"/>
        <v>704</v>
      </c>
      <c r="AB51" s="36">
        <f t="shared" si="16"/>
        <v>702</v>
      </c>
      <c r="AC51" s="36">
        <f t="shared" si="16"/>
        <v>715</v>
      </c>
      <c r="AD51" s="36">
        <f t="shared" si="16"/>
        <v>722</v>
      </c>
      <c r="AE51" s="36">
        <f t="shared" si="16"/>
        <v>741</v>
      </c>
      <c r="AF51" s="36">
        <f t="shared" si="16"/>
        <v>726</v>
      </c>
      <c r="AG51" s="36">
        <f t="shared" si="16"/>
        <v>731</v>
      </c>
      <c r="AH51" s="36">
        <f t="shared" si="16"/>
        <v>731</v>
      </c>
      <c r="AI51" s="36">
        <f t="shared" si="16"/>
        <v>717</v>
      </c>
      <c r="AJ51" s="36">
        <f t="shared" si="16"/>
        <v>722</v>
      </c>
      <c r="AK51" s="36">
        <f t="shared" si="16"/>
        <v>724</v>
      </c>
      <c r="AL51" s="36">
        <f t="shared" si="16"/>
        <v>728</v>
      </c>
      <c r="AM51" s="36">
        <f t="shared" si="16"/>
        <v>750.59</v>
      </c>
      <c r="AN51" s="36">
        <f t="shared" si="16"/>
        <v>776.3</v>
      </c>
      <c r="AO51" s="36">
        <f t="shared" si="16"/>
        <v>811.52</v>
      </c>
      <c r="AP51" s="36">
        <f t="shared" si="16"/>
        <v>816.42</v>
      </c>
      <c r="AQ51" s="36">
        <f t="shared" si="16"/>
        <v>817.82</v>
      </c>
      <c r="AR51" s="36">
        <f t="shared" si="16"/>
        <v>823.55</v>
      </c>
      <c r="AS51" s="36">
        <f t="shared" si="16"/>
        <v>826.63</v>
      </c>
      <c r="AT51" s="36">
        <f t="shared" si="16"/>
        <v>826.63</v>
      </c>
      <c r="AU51" s="36">
        <f t="shared" si="16"/>
        <v>826.33</v>
      </c>
      <c r="AV51" s="36">
        <f t="shared" si="16"/>
        <v>828</v>
      </c>
      <c r="AW51" s="36">
        <f t="shared" si="16"/>
        <v>844</v>
      </c>
      <c r="AX51" s="36">
        <f t="shared" si="16"/>
        <v>898</v>
      </c>
      <c r="AY51" s="36">
        <f t="shared" si="16"/>
        <v>898</v>
      </c>
      <c r="AZ51" s="36">
        <f>MAX(AZ31:AZ38)</f>
        <v>898</v>
      </c>
      <c r="BA51" s="36">
        <f>MAX(BA31:BA38)</f>
        <v>898</v>
      </c>
      <c r="BB51" s="36">
        <f>MAX(BB31:BB38)</f>
        <v>820.7</v>
      </c>
      <c r="BC51" s="36">
        <f>MAX(BC31:BC38)</f>
        <v>824.76</v>
      </c>
      <c r="BG51" s="36">
        <f>MAX(BG31:BG38)</f>
        <v>771.32075471698113</v>
      </c>
    </row>
    <row r="52" spans="1:59">
      <c r="A52" t="s">
        <v>151</v>
      </c>
      <c r="C52" s="36">
        <f>MIN(C31:C38)</f>
        <v>400</v>
      </c>
      <c r="D52" s="36">
        <f t="shared" ref="D52:Q52" si="17">MIN(D31:D38)</f>
        <v>429.76</v>
      </c>
      <c r="E52" s="36">
        <f t="shared" si="17"/>
        <v>421.83</v>
      </c>
      <c r="F52" s="36">
        <f t="shared" si="17"/>
        <v>365.25</v>
      </c>
      <c r="G52" s="36">
        <f t="shared" si="17"/>
        <v>365.25</v>
      </c>
      <c r="H52" s="36">
        <f t="shared" si="17"/>
        <v>365.25</v>
      </c>
      <c r="I52" s="36">
        <f t="shared" si="17"/>
        <v>365.25</v>
      </c>
      <c r="J52" s="36">
        <f t="shared" si="17"/>
        <v>365.25</v>
      </c>
      <c r="K52" s="36">
        <f t="shared" si="17"/>
        <v>365.25</v>
      </c>
      <c r="L52" s="36">
        <f t="shared" si="17"/>
        <v>365.25</v>
      </c>
      <c r="M52" s="36">
        <f t="shared" si="17"/>
        <v>365.25</v>
      </c>
      <c r="N52" s="36">
        <f t="shared" si="17"/>
        <v>309.13</v>
      </c>
      <c r="O52" s="36">
        <f t="shared" si="17"/>
        <v>401.86</v>
      </c>
      <c r="P52" s="36">
        <f t="shared" si="17"/>
        <v>402.5</v>
      </c>
      <c r="Q52" s="36">
        <f t="shared" si="17"/>
        <v>406.74</v>
      </c>
      <c r="R52" s="36">
        <f t="shared" ref="R52:AY52" si="18">MIN(R31:R38)</f>
        <v>407.84</v>
      </c>
      <c r="S52" s="36">
        <f t="shared" si="18"/>
        <v>330.55</v>
      </c>
      <c r="T52" s="36">
        <f t="shared" si="18"/>
        <v>351.98</v>
      </c>
      <c r="U52" s="36">
        <f t="shared" si="18"/>
        <v>351.98</v>
      </c>
      <c r="V52" s="36">
        <f t="shared" si="18"/>
        <v>351.98</v>
      </c>
      <c r="W52" s="36">
        <f t="shared" si="18"/>
        <v>330.55</v>
      </c>
      <c r="X52" s="36">
        <f t="shared" si="18"/>
        <v>330.55</v>
      </c>
      <c r="Y52" s="36">
        <f t="shared" si="18"/>
        <v>330.55</v>
      </c>
      <c r="Z52" s="36">
        <f t="shared" si="18"/>
        <v>351.98</v>
      </c>
      <c r="AA52" s="36">
        <f t="shared" si="18"/>
        <v>359.13</v>
      </c>
      <c r="AB52" s="36">
        <f t="shared" si="18"/>
        <v>276.47000000000003</v>
      </c>
      <c r="AC52" s="36">
        <f t="shared" si="18"/>
        <v>276.47000000000003</v>
      </c>
      <c r="AD52" s="36">
        <f t="shared" si="18"/>
        <v>276.47000000000003</v>
      </c>
      <c r="AE52" s="36">
        <f t="shared" si="18"/>
        <v>276.47000000000003</v>
      </c>
      <c r="AF52" s="36">
        <f t="shared" si="18"/>
        <v>351.98</v>
      </c>
      <c r="AG52" s="36">
        <f t="shared" si="18"/>
        <v>351.98</v>
      </c>
      <c r="AH52" s="36">
        <f t="shared" si="18"/>
        <v>351.98</v>
      </c>
      <c r="AI52" s="36">
        <f t="shared" si="18"/>
        <v>382.59</v>
      </c>
      <c r="AJ52" s="36">
        <f t="shared" si="18"/>
        <v>382.59</v>
      </c>
      <c r="AK52" s="36">
        <f t="shared" si="18"/>
        <v>382.59</v>
      </c>
      <c r="AL52" s="36">
        <f t="shared" si="18"/>
        <v>383.62</v>
      </c>
      <c r="AM52" s="36">
        <f t="shared" si="18"/>
        <v>325.45</v>
      </c>
      <c r="AN52" s="36">
        <f t="shared" si="18"/>
        <v>325.45</v>
      </c>
      <c r="AO52" s="36">
        <f t="shared" si="18"/>
        <v>373.41</v>
      </c>
      <c r="AP52" s="36">
        <f t="shared" si="18"/>
        <v>398.92</v>
      </c>
      <c r="AQ52" s="36">
        <f t="shared" si="18"/>
        <v>398.92</v>
      </c>
      <c r="AR52" s="36">
        <f t="shared" si="18"/>
        <v>373.41</v>
      </c>
      <c r="AS52" s="36">
        <f t="shared" si="18"/>
        <v>351.98</v>
      </c>
      <c r="AT52" s="36">
        <f t="shared" si="18"/>
        <v>351.98</v>
      </c>
      <c r="AU52" s="36">
        <f t="shared" si="18"/>
        <v>309.13</v>
      </c>
      <c r="AV52" s="36">
        <f t="shared" si="18"/>
        <v>309.13</v>
      </c>
      <c r="AW52" s="36">
        <f t="shared" si="18"/>
        <v>309.13</v>
      </c>
      <c r="AX52" s="36">
        <f t="shared" si="18"/>
        <v>309.13</v>
      </c>
      <c r="AY52" s="36">
        <f t="shared" si="18"/>
        <v>309.13</v>
      </c>
      <c r="AZ52" s="36">
        <f>MIN(AZ31:AZ38)</f>
        <v>309.13</v>
      </c>
      <c r="BA52" s="36">
        <f>MIN(BA31:BA38)</f>
        <v>414.96</v>
      </c>
      <c r="BB52" s="36">
        <f>MIN(BB31:BB38)</f>
        <v>404.77</v>
      </c>
      <c r="BC52" s="36">
        <f>MIN(BC31:BC38)</f>
        <v>417.23</v>
      </c>
      <c r="BG52" s="36">
        <f>MIN(BG31:BG38)</f>
        <v>383.7997962264152</v>
      </c>
    </row>
    <row r="76" spans="43:43">
      <c r="AQ76" s="40">
        <f>+AQ39-AQ23</f>
        <v>307.69176005757049</v>
      </c>
    </row>
  </sheetData>
  <mergeCells count="4">
    <mergeCell ref="A41:C41"/>
    <mergeCell ref="K2:Q3"/>
    <mergeCell ref="A27:B27"/>
    <mergeCell ref="A2:B3"/>
  </mergeCells>
  <phoneticPr fontId="13" type="noConversion"/>
  <pageMargins left="0.37" right="0.28000000000000003" top="0.66" bottom="0.41" header="0.5" footer="0.5"/>
  <pageSetup paperSize="9" scale="4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H51"/>
  <sheetViews>
    <sheetView workbookViewId="0"/>
  </sheetViews>
  <sheetFormatPr defaultRowHeight="12.75"/>
  <cols>
    <col min="1" max="1" width="9.5703125" customWidth="1"/>
    <col min="2" max="2" width="8" customWidth="1"/>
    <col min="3" max="54" width="8.7109375" customWidth="1"/>
    <col min="55" max="55" width="2.7109375" customWidth="1"/>
    <col min="56" max="57" width="12" customWidth="1"/>
    <col min="59" max="59" width="13.7109375" customWidth="1"/>
  </cols>
  <sheetData>
    <row r="1" spans="1:59" ht="15" customHeight="1"/>
    <row r="2" spans="1:59" ht="14.85" customHeight="1">
      <c r="A2" s="420" t="s">
        <v>63</v>
      </c>
      <c r="B2" s="421"/>
      <c r="C2" s="421"/>
      <c r="D2" s="421"/>
      <c r="E2" s="421"/>
      <c r="K2" s="415" t="s">
        <v>64</v>
      </c>
      <c r="L2" s="416"/>
      <c r="M2" s="416"/>
      <c r="N2" s="416"/>
      <c r="O2" s="416"/>
      <c r="P2" s="416"/>
      <c r="Q2" s="416"/>
    </row>
    <row r="3" spans="1:59" ht="12.2" customHeight="1">
      <c r="K3" s="416"/>
      <c r="L3" s="416"/>
      <c r="M3" s="416"/>
      <c r="N3" s="416"/>
      <c r="O3" s="416"/>
      <c r="P3" s="416"/>
      <c r="Q3" s="416"/>
    </row>
    <row r="4" spans="1:59" ht="15" customHeight="1"/>
    <row r="5" spans="1:59" ht="27" customHeight="1">
      <c r="A5" s="422" t="s">
        <v>65</v>
      </c>
      <c r="B5" s="423"/>
      <c r="C5" s="423"/>
      <c r="D5" s="423"/>
      <c r="E5" s="423"/>
      <c r="F5" s="423"/>
    </row>
    <row r="6" spans="1:59" ht="17.25" customHeight="1"/>
    <row r="7" spans="1:59" ht="20.100000000000001" customHeight="1">
      <c r="A7" s="1" t="s">
        <v>69</v>
      </c>
      <c r="B7" s="1" t="s">
        <v>70</v>
      </c>
      <c r="C7" s="2">
        <v>39447</v>
      </c>
      <c r="D7" s="2">
        <v>39454</v>
      </c>
      <c r="E7" s="2">
        <v>39461</v>
      </c>
      <c r="F7" s="2">
        <v>39468</v>
      </c>
      <c r="G7" s="2">
        <v>39475</v>
      </c>
      <c r="H7" s="2">
        <v>39482</v>
      </c>
      <c r="I7" s="2">
        <v>39489</v>
      </c>
      <c r="J7" s="2">
        <v>39496</v>
      </c>
      <c r="K7" s="2">
        <v>39503</v>
      </c>
      <c r="L7" s="2">
        <v>39510</v>
      </c>
      <c r="M7" s="2">
        <v>39517</v>
      </c>
      <c r="N7" s="2">
        <v>39524</v>
      </c>
      <c r="O7" s="2">
        <v>39531</v>
      </c>
      <c r="P7" s="2">
        <v>39538</v>
      </c>
      <c r="Q7" s="2">
        <v>39545</v>
      </c>
      <c r="R7" s="2">
        <v>39552</v>
      </c>
      <c r="S7" s="2">
        <v>39559</v>
      </c>
      <c r="T7" s="2">
        <v>39566</v>
      </c>
      <c r="U7" s="2">
        <v>39573</v>
      </c>
      <c r="V7" s="2">
        <v>39580</v>
      </c>
      <c r="W7" s="2">
        <v>39587</v>
      </c>
      <c r="X7" s="2">
        <v>39594</v>
      </c>
      <c r="Y7" s="2">
        <v>39601</v>
      </c>
      <c r="Z7" s="2">
        <v>39608</v>
      </c>
      <c r="AA7" s="2">
        <v>39615</v>
      </c>
      <c r="AB7" s="2">
        <v>39622</v>
      </c>
      <c r="AC7" s="2">
        <v>39629</v>
      </c>
      <c r="AD7" s="2">
        <v>39636</v>
      </c>
      <c r="AE7" s="2">
        <v>39643</v>
      </c>
      <c r="AF7" s="2">
        <v>39650</v>
      </c>
      <c r="AG7" s="2">
        <v>39657</v>
      </c>
      <c r="AH7" s="2">
        <v>39664</v>
      </c>
      <c r="AI7" s="2">
        <v>39671</v>
      </c>
      <c r="AJ7" s="2">
        <v>39678</v>
      </c>
      <c r="AK7" s="2">
        <v>39685</v>
      </c>
      <c r="AL7" s="2">
        <v>39692</v>
      </c>
      <c r="AM7" s="2">
        <v>39699</v>
      </c>
      <c r="AN7" s="2">
        <v>39706</v>
      </c>
      <c r="AO7" s="2">
        <v>39713</v>
      </c>
      <c r="AP7" s="2">
        <v>39720</v>
      </c>
      <c r="AQ7" s="2">
        <v>39727</v>
      </c>
      <c r="AR7" s="2">
        <v>39734</v>
      </c>
      <c r="AS7" s="2">
        <v>39741</v>
      </c>
      <c r="AT7" s="2">
        <v>39748</v>
      </c>
      <c r="AU7" s="2">
        <v>39755</v>
      </c>
      <c r="AV7" s="2">
        <v>39762</v>
      </c>
      <c r="AW7" s="2">
        <v>39769</v>
      </c>
      <c r="AX7" s="2">
        <v>39776</v>
      </c>
      <c r="AY7" s="2">
        <v>39783</v>
      </c>
      <c r="AZ7" s="2">
        <v>39790</v>
      </c>
      <c r="BA7" s="2">
        <v>39797</v>
      </c>
      <c r="BB7" s="2">
        <v>39804</v>
      </c>
      <c r="BC7" s="3"/>
      <c r="BD7" s="3" t="s">
        <v>71</v>
      </c>
      <c r="BE7" s="3" t="s">
        <v>71</v>
      </c>
      <c r="BF7" s="72" t="s">
        <v>159</v>
      </c>
      <c r="BG7" s="73" t="s">
        <v>163</v>
      </c>
    </row>
    <row r="8" spans="1:59" ht="15" customHeight="1">
      <c r="A8" s="4"/>
      <c r="B8" s="4"/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81</v>
      </c>
      <c r="M8" s="3" t="s">
        <v>82</v>
      </c>
      <c r="N8" s="3" t="s">
        <v>83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89</v>
      </c>
      <c r="U8" s="3" t="s">
        <v>90</v>
      </c>
      <c r="V8" s="3" t="s">
        <v>91</v>
      </c>
      <c r="W8" s="3" t="s">
        <v>92</v>
      </c>
      <c r="X8" s="3" t="s">
        <v>93</v>
      </c>
      <c r="Y8" s="3" t="s">
        <v>94</v>
      </c>
      <c r="Z8" s="3" t="s">
        <v>95</v>
      </c>
      <c r="AA8" s="3" t="s">
        <v>96</v>
      </c>
      <c r="AB8" s="3" t="s">
        <v>97</v>
      </c>
      <c r="AC8" s="3" t="s">
        <v>98</v>
      </c>
      <c r="AD8" s="3" t="s">
        <v>99</v>
      </c>
      <c r="AE8" s="3" t="s">
        <v>100</v>
      </c>
      <c r="AF8" s="3" t="s">
        <v>101</v>
      </c>
      <c r="AG8" s="3" t="s">
        <v>102</v>
      </c>
      <c r="AH8" s="3" t="s">
        <v>103</v>
      </c>
      <c r="AI8" s="3" t="s">
        <v>104</v>
      </c>
      <c r="AJ8" s="3" t="s">
        <v>105</v>
      </c>
      <c r="AK8" s="3" t="s">
        <v>106</v>
      </c>
      <c r="AL8" s="3" t="s">
        <v>107</v>
      </c>
      <c r="AM8" s="3" t="s">
        <v>108</v>
      </c>
      <c r="AN8" s="3" t="s">
        <v>109</v>
      </c>
      <c r="AO8" s="3" t="s">
        <v>110</v>
      </c>
      <c r="AP8" s="3" t="s">
        <v>111</v>
      </c>
      <c r="AQ8" s="3" t="s">
        <v>112</v>
      </c>
      <c r="AR8" s="3" t="s">
        <v>113</v>
      </c>
      <c r="AS8" s="3" t="s">
        <v>114</v>
      </c>
      <c r="AT8" s="3" t="s">
        <v>115</v>
      </c>
      <c r="AU8" s="3" t="s">
        <v>116</v>
      </c>
      <c r="AV8" s="3" t="s">
        <v>117</v>
      </c>
      <c r="AW8" s="3" t="s">
        <v>118</v>
      </c>
      <c r="AX8" s="3" t="s">
        <v>119</v>
      </c>
      <c r="AY8" s="3" t="s">
        <v>120</v>
      </c>
      <c r="AZ8" s="3" t="s">
        <v>121</v>
      </c>
      <c r="BA8" s="3" t="s">
        <v>122</v>
      </c>
      <c r="BB8" s="3" t="s">
        <v>123</v>
      </c>
      <c r="BC8" s="5"/>
      <c r="BD8" s="5" t="s">
        <v>124</v>
      </c>
      <c r="BE8" s="71" t="s">
        <v>125</v>
      </c>
      <c r="BF8" s="74"/>
      <c r="BG8" s="75"/>
    </row>
    <row r="9" spans="1:59" ht="15" customHeight="1">
      <c r="A9" s="6" t="s">
        <v>126</v>
      </c>
      <c r="B9" s="7">
        <v>0.26</v>
      </c>
      <c r="C9" s="8">
        <v>428.21</v>
      </c>
      <c r="D9" s="8">
        <v>430.76</v>
      </c>
      <c r="E9" s="8">
        <v>424.81</v>
      </c>
      <c r="F9" s="8">
        <v>436.46</v>
      </c>
      <c r="G9" s="8">
        <v>427.08</v>
      </c>
      <c r="H9" s="8">
        <v>438.74</v>
      </c>
      <c r="I9" s="8">
        <v>442.91</v>
      </c>
      <c r="J9" s="8">
        <v>443.67</v>
      </c>
      <c r="K9" s="8">
        <v>446.67</v>
      </c>
      <c r="L9" s="8">
        <v>466.88</v>
      </c>
      <c r="M9" s="8">
        <v>481.26</v>
      </c>
      <c r="N9" s="8">
        <v>519.72</v>
      </c>
      <c r="O9" s="8">
        <v>518.12</v>
      </c>
      <c r="P9" s="8">
        <v>519.13</v>
      </c>
      <c r="Q9" s="8">
        <v>526.17999999999995</v>
      </c>
      <c r="R9" s="8">
        <v>527.5</v>
      </c>
      <c r="S9" s="8">
        <v>518.45000000000005</v>
      </c>
      <c r="T9" s="8">
        <v>521.34</v>
      </c>
      <c r="U9" s="8">
        <v>525.33000000000004</v>
      </c>
      <c r="V9" s="8">
        <v>511.3</v>
      </c>
      <c r="W9" s="8">
        <v>506.83</v>
      </c>
      <c r="X9" s="8">
        <v>511.3</v>
      </c>
      <c r="Y9" s="8">
        <v>478.87</v>
      </c>
      <c r="Z9" s="8">
        <v>465.42</v>
      </c>
      <c r="AA9" s="8">
        <v>465.13</v>
      </c>
      <c r="AB9" s="8">
        <v>464.06</v>
      </c>
      <c r="AC9" s="8">
        <v>463.33</v>
      </c>
      <c r="AD9" s="8">
        <v>461.16</v>
      </c>
      <c r="AE9" s="8">
        <v>460.02</v>
      </c>
      <c r="AF9" s="8">
        <v>455.48</v>
      </c>
      <c r="AG9" s="8">
        <v>452.83</v>
      </c>
      <c r="AH9" s="8">
        <v>447.26</v>
      </c>
      <c r="AI9" s="8">
        <v>428.56</v>
      </c>
      <c r="AJ9" s="8">
        <v>425.42</v>
      </c>
      <c r="AK9" s="8">
        <v>423.97</v>
      </c>
      <c r="AL9" s="8">
        <v>431.39</v>
      </c>
      <c r="AM9" s="8">
        <v>428.24</v>
      </c>
      <c r="AN9" s="8">
        <v>426.96</v>
      </c>
      <c r="AO9" s="8">
        <v>424.42</v>
      </c>
      <c r="AP9" s="8">
        <v>425.1</v>
      </c>
      <c r="AQ9" s="8">
        <v>435.3</v>
      </c>
      <c r="AR9" s="8">
        <v>450.87</v>
      </c>
      <c r="AS9" s="8">
        <v>450.57</v>
      </c>
      <c r="AT9" s="8">
        <v>444.31</v>
      </c>
      <c r="AU9" s="8">
        <v>432.44</v>
      </c>
      <c r="AV9" s="8">
        <v>444.45</v>
      </c>
      <c r="AW9" s="8">
        <v>452.24</v>
      </c>
      <c r="AX9" s="8">
        <v>453.55</v>
      </c>
      <c r="AY9" s="8">
        <v>453.55</v>
      </c>
      <c r="AZ9" s="8">
        <v>450.53</v>
      </c>
      <c r="BA9" s="8">
        <v>446.88</v>
      </c>
      <c r="BB9" s="8">
        <v>446.88</v>
      </c>
      <c r="BC9" s="9"/>
      <c r="BD9" s="10">
        <f>+(BB9/BA9)-1</f>
        <v>0</v>
      </c>
      <c r="BE9" s="10">
        <f>+(BB9/'2007'!BB9)-1</f>
        <v>2.6083761939750261E-2</v>
      </c>
      <c r="BF9" s="76">
        <f>AVERAGE(C9:BB9)</f>
        <v>460.80461538461532</v>
      </c>
      <c r="BG9" s="81">
        <f>+(BF9/'2007'!BG9)-1</f>
        <v>0.10506103943150347</v>
      </c>
    </row>
    <row r="10" spans="1:59" ht="15" customHeight="1">
      <c r="A10" s="6" t="s">
        <v>127</v>
      </c>
      <c r="B10" s="7">
        <v>5.79</v>
      </c>
      <c r="C10" s="8">
        <v>399.84</v>
      </c>
      <c r="D10" s="8">
        <v>410.84</v>
      </c>
      <c r="E10" s="8">
        <v>406.92</v>
      </c>
      <c r="F10" s="8">
        <v>399.15</v>
      </c>
      <c r="G10" s="8">
        <v>405.58</v>
      </c>
      <c r="H10" s="8">
        <v>407.28</v>
      </c>
      <c r="I10" s="8">
        <v>406.21</v>
      </c>
      <c r="J10" s="8">
        <v>414.69</v>
      </c>
      <c r="K10" s="8">
        <v>414.69</v>
      </c>
      <c r="L10" s="8">
        <v>421.64</v>
      </c>
      <c r="M10" s="8">
        <v>453.49</v>
      </c>
      <c r="N10" s="8">
        <v>458.13</v>
      </c>
      <c r="O10" s="8">
        <v>444.47</v>
      </c>
      <c r="P10" s="8">
        <v>429.14</v>
      </c>
      <c r="Q10" s="8">
        <v>434.79</v>
      </c>
      <c r="R10" s="8">
        <v>438.04</v>
      </c>
      <c r="S10" s="8">
        <v>421.82</v>
      </c>
      <c r="T10" s="8">
        <v>429.78</v>
      </c>
      <c r="U10" s="8">
        <v>431.34</v>
      </c>
      <c r="V10" s="8">
        <v>429.44</v>
      </c>
      <c r="W10" s="8">
        <v>431.13</v>
      </c>
      <c r="X10" s="8">
        <v>427.6</v>
      </c>
      <c r="Y10" s="8">
        <v>427.59</v>
      </c>
      <c r="Z10" s="8">
        <v>427.9</v>
      </c>
      <c r="AA10" s="8">
        <v>421.4</v>
      </c>
      <c r="AB10" s="8">
        <v>416.1</v>
      </c>
      <c r="AC10" s="8">
        <v>410.13</v>
      </c>
      <c r="AD10" s="8">
        <v>387.54</v>
      </c>
      <c r="AE10" s="8">
        <v>384.29</v>
      </c>
      <c r="AF10" s="8">
        <v>376.88</v>
      </c>
      <c r="AG10" s="8">
        <v>382.17</v>
      </c>
      <c r="AH10" s="8">
        <v>384.46</v>
      </c>
      <c r="AI10" s="8">
        <v>388.82</v>
      </c>
      <c r="AJ10" s="8">
        <v>394.39</v>
      </c>
      <c r="AK10" s="8">
        <v>399.55</v>
      </c>
      <c r="AL10" s="8">
        <v>399.06</v>
      </c>
      <c r="AM10" s="8">
        <v>408.67</v>
      </c>
      <c r="AN10" s="8">
        <v>394.16</v>
      </c>
      <c r="AO10" s="8">
        <v>412.25</v>
      </c>
      <c r="AP10" s="8">
        <v>413.19</v>
      </c>
      <c r="AQ10" s="8">
        <v>409.77</v>
      </c>
      <c r="AR10" s="8">
        <v>417.04</v>
      </c>
      <c r="AS10" s="8">
        <v>409.04</v>
      </c>
      <c r="AT10" s="8">
        <v>408.55</v>
      </c>
      <c r="AU10" s="8">
        <v>400.46</v>
      </c>
      <c r="AV10" s="8">
        <v>400.52</v>
      </c>
      <c r="AW10" s="8">
        <v>398.71</v>
      </c>
      <c r="AX10" s="8">
        <v>399.15</v>
      </c>
      <c r="AY10" s="8">
        <v>409.09</v>
      </c>
      <c r="AZ10" s="8">
        <v>412.91</v>
      </c>
      <c r="BA10" s="8">
        <v>416.39</v>
      </c>
      <c r="BB10" s="8">
        <v>416.39</v>
      </c>
      <c r="BC10" s="9"/>
      <c r="BD10" s="10">
        <f t="shared" ref="BD10:BD23" si="0">+(BB10/BA10)-1</f>
        <v>0</v>
      </c>
      <c r="BE10" s="10">
        <f>+(BB10/'2007'!BB10)-1</f>
        <v>2.7641353439127325E-2</v>
      </c>
      <c r="BF10" s="77">
        <f t="shared" ref="BF10:BF22" si="1">AVERAGE(C10:BB10)</f>
        <v>412.35730769230764</v>
      </c>
      <c r="BG10" s="81">
        <f>+(BF10/'2007'!BG10)-1</f>
        <v>7.461964392113174E-2</v>
      </c>
    </row>
    <row r="11" spans="1:59" ht="15" customHeight="1">
      <c r="A11" s="6" t="s">
        <v>128</v>
      </c>
      <c r="B11" s="7">
        <v>9.3800000000000008</v>
      </c>
      <c r="C11" s="8">
        <v>327.01</v>
      </c>
      <c r="D11" s="8">
        <v>323.2</v>
      </c>
      <c r="E11" s="8">
        <v>328.41</v>
      </c>
      <c r="F11" s="8">
        <v>333.7</v>
      </c>
      <c r="G11" s="8">
        <v>327.16000000000003</v>
      </c>
      <c r="H11" s="8">
        <v>349.77</v>
      </c>
      <c r="I11" s="8">
        <v>364.66</v>
      </c>
      <c r="J11" s="8">
        <v>368.88</v>
      </c>
      <c r="K11" s="8">
        <v>359.64</v>
      </c>
      <c r="L11" s="8">
        <v>366.35</v>
      </c>
      <c r="M11" s="8">
        <v>381.77</v>
      </c>
      <c r="N11" s="8">
        <v>389.49</v>
      </c>
      <c r="O11" s="8">
        <v>391.95</v>
      </c>
      <c r="P11" s="8">
        <v>438.02</v>
      </c>
      <c r="Q11" s="8">
        <v>412.46</v>
      </c>
      <c r="R11" s="8">
        <v>400.16</v>
      </c>
      <c r="S11" s="8">
        <v>395.52</v>
      </c>
      <c r="T11" s="8">
        <v>398.09</v>
      </c>
      <c r="U11" s="8">
        <v>429.15</v>
      </c>
      <c r="V11" s="8">
        <v>435.59</v>
      </c>
      <c r="W11" s="8">
        <v>432.16</v>
      </c>
      <c r="X11" s="8">
        <v>420.95</v>
      </c>
      <c r="Y11" s="8">
        <v>387.99</v>
      </c>
      <c r="Z11" s="8">
        <v>401.39</v>
      </c>
      <c r="AA11" s="8">
        <v>408.36</v>
      </c>
      <c r="AB11" s="8">
        <v>389</v>
      </c>
      <c r="AC11" s="8">
        <v>364.41</v>
      </c>
      <c r="AD11" s="8">
        <v>349.67</v>
      </c>
      <c r="AE11" s="8">
        <v>346.9</v>
      </c>
      <c r="AF11" s="8">
        <v>350.53</v>
      </c>
      <c r="AG11" s="8">
        <v>330.45</v>
      </c>
      <c r="AH11" s="8">
        <v>310.02999999999997</v>
      </c>
      <c r="AI11" s="8">
        <v>324.69</v>
      </c>
      <c r="AJ11" s="8">
        <v>331.21</v>
      </c>
      <c r="AK11" s="8">
        <v>332.37</v>
      </c>
      <c r="AL11" s="8">
        <v>332.19</v>
      </c>
      <c r="AM11" s="8">
        <v>326.47000000000003</v>
      </c>
      <c r="AN11" s="8">
        <v>324.29000000000002</v>
      </c>
      <c r="AO11" s="8">
        <v>318.05</v>
      </c>
      <c r="AP11" s="8">
        <v>323.44</v>
      </c>
      <c r="AQ11" s="8">
        <v>314.62</v>
      </c>
      <c r="AR11" s="8">
        <v>314.38</v>
      </c>
      <c r="AS11" s="8">
        <v>309.14</v>
      </c>
      <c r="AT11" s="8">
        <v>305.93</v>
      </c>
      <c r="AU11" s="8">
        <v>310.79000000000002</v>
      </c>
      <c r="AV11" s="8">
        <v>311.75</v>
      </c>
      <c r="AW11" s="8">
        <v>309.62</v>
      </c>
      <c r="AX11" s="8">
        <v>307.51</v>
      </c>
      <c r="AY11" s="8">
        <v>307.95</v>
      </c>
      <c r="AZ11" s="8">
        <v>310.55</v>
      </c>
      <c r="BA11" s="8">
        <v>311.64</v>
      </c>
      <c r="BB11" s="8">
        <v>312.35000000000002</v>
      </c>
      <c r="BC11" s="9"/>
      <c r="BD11" s="10">
        <f t="shared" si="0"/>
        <v>2.2782697984855549E-3</v>
      </c>
      <c r="BE11" s="10">
        <f>+(BB11/'2007'!BB11)-1</f>
        <v>-4.2018095384143472E-2</v>
      </c>
      <c r="BF11" s="77">
        <f t="shared" si="1"/>
        <v>352.91846153846149</v>
      </c>
      <c r="BG11" s="81">
        <f>+(BF11/'2007'!BG11)-1</f>
        <v>5.8558652488459595E-2</v>
      </c>
    </row>
    <row r="12" spans="1:59" ht="15" customHeight="1">
      <c r="A12" s="6" t="s">
        <v>129</v>
      </c>
      <c r="B12" s="7">
        <v>7.56</v>
      </c>
      <c r="C12" s="8">
        <v>539.66</v>
      </c>
      <c r="D12" s="8">
        <v>510.13</v>
      </c>
      <c r="E12" s="8">
        <v>450.18</v>
      </c>
      <c r="F12" s="8">
        <v>434.77</v>
      </c>
      <c r="G12" s="8">
        <v>428.87</v>
      </c>
      <c r="H12" s="8">
        <v>439.22</v>
      </c>
      <c r="I12" s="8">
        <v>455.66</v>
      </c>
      <c r="J12" s="8">
        <v>459.58</v>
      </c>
      <c r="K12" s="8">
        <v>459.45</v>
      </c>
      <c r="L12" s="8">
        <v>467.05</v>
      </c>
      <c r="M12" s="8">
        <v>467.89</v>
      </c>
      <c r="N12" s="8">
        <v>437.37</v>
      </c>
      <c r="O12" s="8">
        <v>433.22</v>
      </c>
      <c r="P12" s="8">
        <v>422.23</v>
      </c>
      <c r="Q12" s="8">
        <v>411.3</v>
      </c>
      <c r="R12" s="8">
        <v>403.67</v>
      </c>
      <c r="S12" s="8">
        <v>392.03</v>
      </c>
      <c r="T12" s="8">
        <v>387.95</v>
      </c>
      <c r="U12" s="8">
        <v>393.5</v>
      </c>
      <c r="V12" s="8">
        <v>409.86</v>
      </c>
      <c r="W12" s="8">
        <v>415.96</v>
      </c>
      <c r="X12" s="8">
        <v>415.96</v>
      </c>
      <c r="Y12" s="8">
        <v>416.34</v>
      </c>
      <c r="Z12" s="8">
        <v>416.34</v>
      </c>
      <c r="AA12" s="8">
        <v>417.34</v>
      </c>
      <c r="AB12" s="8">
        <v>445.62</v>
      </c>
      <c r="AC12" s="8">
        <v>452.94</v>
      </c>
      <c r="AD12" s="8">
        <v>486.65</v>
      </c>
      <c r="AE12" s="8">
        <v>493.8</v>
      </c>
      <c r="AF12" s="8">
        <v>495.49</v>
      </c>
      <c r="AG12" s="8">
        <v>490.37</v>
      </c>
      <c r="AH12" s="8">
        <v>492.77</v>
      </c>
      <c r="AI12" s="8">
        <v>498.8</v>
      </c>
      <c r="AJ12" s="8">
        <v>515.98</v>
      </c>
      <c r="AK12" s="8">
        <v>534.1</v>
      </c>
      <c r="AL12" s="8">
        <v>536.62</v>
      </c>
      <c r="AM12" s="8">
        <v>544.89</v>
      </c>
      <c r="AN12" s="8">
        <v>599.38</v>
      </c>
      <c r="AO12" s="8">
        <v>577.55999999999995</v>
      </c>
      <c r="AP12" s="8">
        <v>585.54</v>
      </c>
      <c r="AQ12" s="8">
        <v>591.41</v>
      </c>
      <c r="AR12" s="8">
        <v>598.29</v>
      </c>
      <c r="AS12" s="8">
        <v>616.49</v>
      </c>
      <c r="AT12" s="8">
        <v>633.19000000000005</v>
      </c>
      <c r="AU12" s="8">
        <v>649.83000000000004</v>
      </c>
      <c r="AV12" s="8">
        <v>660.52</v>
      </c>
      <c r="AW12" s="8">
        <v>662.2</v>
      </c>
      <c r="AX12" s="8">
        <v>655.27</v>
      </c>
      <c r="AY12" s="8">
        <v>636.84</v>
      </c>
      <c r="AZ12" s="8">
        <v>617.35</v>
      </c>
      <c r="BA12" s="8">
        <v>612.38</v>
      </c>
      <c r="BB12" s="8">
        <v>612.38</v>
      </c>
      <c r="BC12" s="9"/>
      <c r="BD12" s="10">
        <f t="shared" si="0"/>
        <v>0</v>
      </c>
      <c r="BE12" s="10">
        <f>+(BB12/'2007'!BB12)-1</f>
        <v>0.10813940863522853</v>
      </c>
      <c r="BF12" s="77">
        <f t="shared" si="1"/>
        <v>503.50365384615401</v>
      </c>
      <c r="BG12" s="81">
        <f>+(BF12/'2007'!BG12)-1</f>
        <v>0.12726666815273147</v>
      </c>
    </row>
    <row r="13" spans="1:59" ht="15" customHeight="1">
      <c r="A13" s="6" t="s">
        <v>130</v>
      </c>
      <c r="B13" s="7">
        <v>16.2</v>
      </c>
      <c r="C13" s="8">
        <v>571</v>
      </c>
      <c r="D13" s="8">
        <v>571</v>
      </c>
      <c r="E13" s="8">
        <v>569</v>
      </c>
      <c r="F13" s="8">
        <v>550</v>
      </c>
      <c r="G13" s="8">
        <v>542</v>
      </c>
      <c r="H13" s="8">
        <v>538</v>
      </c>
      <c r="I13" s="8">
        <v>537</v>
      </c>
      <c r="J13" s="8">
        <v>539</v>
      </c>
      <c r="K13" s="8">
        <v>539</v>
      </c>
      <c r="L13" s="8">
        <v>548</v>
      </c>
      <c r="M13" s="8">
        <v>567</v>
      </c>
      <c r="N13" s="8">
        <v>569</v>
      </c>
      <c r="O13" s="8">
        <v>572</v>
      </c>
      <c r="P13" s="8">
        <v>568</v>
      </c>
      <c r="Q13" s="8">
        <v>563</v>
      </c>
      <c r="R13" s="8">
        <v>557</v>
      </c>
      <c r="S13" s="8">
        <v>551</v>
      </c>
      <c r="T13" s="8">
        <v>550</v>
      </c>
      <c r="U13" s="8">
        <v>552</v>
      </c>
      <c r="V13" s="8">
        <v>554</v>
      </c>
      <c r="W13" s="8">
        <v>554</v>
      </c>
      <c r="X13" s="8">
        <v>551</v>
      </c>
      <c r="Y13" s="8">
        <v>544</v>
      </c>
      <c r="Z13" s="8">
        <v>541</v>
      </c>
      <c r="AA13" s="8">
        <v>543</v>
      </c>
      <c r="AB13" s="8">
        <v>548</v>
      </c>
      <c r="AC13" s="8">
        <v>553</v>
      </c>
      <c r="AD13" s="8">
        <v>559</v>
      </c>
      <c r="AE13" s="8">
        <v>565</v>
      </c>
      <c r="AF13" s="8">
        <v>570</v>
      </c>
      <c r="AG13" s="8">
        <v>569</v>
      </c>
      <c r="AH13" s="8">
        <v>568</v>
      </c>
      <c r="AI13" s="8">
        <v>568</v>
      </c>
      <c r="AJ13" s="8">
        <v>568</v>
      </c>
      <c r="AK13" s="8">
        <v>568</v>
      </c>
      <c r="AL13" s="8">
        <v>570</v>
      </c>
      <c r="AM13" s="8">
        <v>570</v>
      </c>
      <c r="AN13" s="8">
        <v>570</v>
      </c>
      <c r="AO13" s="8">
        <v>568</v>
      </c>
      <c r="AP13" s="8">
        <v>568</v>
      </c>
      <c r="AQ13" s="8">
        <v>567</v>
      </c>
      <c r="AR13" s="8">
        <v>566</v>
      </c>
      <c r="AS13" s="8">
        <v>562</v>
      </c>
      <c r="AT13" s="8">
        <v>564</v>
      </c>
      <c r="AU13" s="8">
        <v>568</v>
      </c>
      <c r="AV13" s="8">
        <v>573</v>
      </c>
      <c r="AW13" s="8">
        <v>578</v>
      </c>
      <c r="AX13" s="8">
        <v>584</v>
      </c>
      <c r="AY13" s="8">
        <v>590</v>
      </c>
      <c r="AZ13" s="8">
        <v>597</v>
      </c>
      <c r="BA13" s="8">
        <v>606</v>
      </c>
      <c r="BB13" s="8">
        <v>611</v>
      </c>
      <c r="BC13" s="9"/>
      <c r="BD13" s="10">
        <f t="shared" si="0"/>
        <v>8.2508250825081841E-3</v>
      </c>
      <c r="BE13" s="10">
        <f>+(BB13/'2007'!BB13)-1</f>
        <v>7.0052539404553471E-2</v>
      </c>
      <c r="BF13" s="77">
        <f t="shared" si="1"/>
        <v>563.23076923076928</v>
      </c>
      <c r="BG13" s="81">
        <f>+(BF13/'2007'!BG13)-1</f>
        <v>6.223821513015948E-2</v>
      </c>
    </row>
    <row r="14" spans="1:59" ht="15" customHeight="1">
      <c r="A14" s="6" t="s">
        <v>131</v>
      </c>
      <c r="B14" s="7">
        <v>2.14</v>
      </c>
      <c r="C14" s="8">
        <v>430.16</v>
      </c>
      <c r="D14" s="8">
        <v>423.17</v>
      </c>
      <c r="E14" s="8">
        <v>415.04</v>
      </c>
      <c r="F14" s="8">
        <v>418.38</v>
      </c>
      <c r="G14" s="8">
        <v>418.7</v>
      </c>
      <c r="H14" s="8">
        <v>412.75</v>
      </c>
      <c r="I14" s="8">
        <v>422.78</v>
      </c>
      <c r="J14" s="8">
        <v>437.2</v>
      </c>
      <c r="K14" s="8">
        <v>441.65</v>
      </c>
      <c r="L14" s="8">
        <v>442.45</v>
      </c>
      <c r="M14" s="8">
        <v>443.61</v>
      </c>
      <c r="N14" s="8">
        <v>444.14</v>
      </c>
      <c r="O14" s="8">
        <v>463.74</v>
      </c>
      <c r="P14" s="8">
        <v>470.11</v>
      </c>
      <c r="Q14" s="8">
        <v>471.36</v>
      </c>
      <c r="R14" s="8">
        <v>452.34</v>
      </c>
      <c r="S14" s="8">
        <v>452.34</v>
      </c>
      <c r="T14" s="8">
        <v>478.3</v>
      </c>
      <c r="U14" s="8">
        <v>483.04</v>
      </c>
      <c r="V14" s="8">
        <v>483.47</v>
      </c>
      <c r="W14" s="8">
        <v>491.08</v>
      </c>
      <c r="X14" s="8">
        <v>486.6</v>
      </c>
      <c r="Y14" s="8">
        <v>485.8</v>
      </c>
      <c r="Z14" s="8">
        <v>483.95</v>
      </c>
      <c r="AA14" s="8">
        <v>484.03</v>
      </c>
      <c r="AB14" s="8">
        <v>482.14</v>
      </c>
      <c r="AC14" s="8">
        <v>481.63</v>
      </c>
      <c r="AD14" s="8">
        <v>491.79</v>
      </c>
      <c r="AE14" s="8">
        <v>478.67</v>
      </c>
      <c r="AF14" s="8">
        <v>478.38</v>
      </c>
      <c r="AG14" s="8">
        <v>470.44</v>
      </c>
      <c r="AH14" s="8">
        <v>470.75</v>
      </c>
      <c r="AI14" s="8">
        <v>469.76</v>
      </c>
      <c r="AJ14" s="8">
        <v>472.26</v>
      </c>
      <c r="AK14" s="8">
        <v>474.33</v>
      </c>
      <c r="AL14" s="8">
        <v>464.47</v>
      </c>
      <c r="AM14" s="8">
        <v>441.48</v>
      </c>
      <c r="AN14" s="8">
        <v>437.68</v>
      </c>
      <c r="AO14" s="8">
        <v>440.85</v>
      </c>
      <c r="AP14" s="8">
        <v>431.89</v>
      </c>
      <c r="AQ14" s="8">
        <v>431.89</v>
      </c>
      <c r="AR14" s="8">
        <v>429.81</v>
      </c>
      <c r="AS14" s="8">
        <v>432.01</v>
      </c>
      <c r="AT14" s="8">
        <v>426.07</v>
      </c>
      <c r="AU14" s="8">
        <v>431.92</v>
      </c>
      <c r="AV14" s="8">
        <v>415.58</v>
      </c>
      <c r="AW14" s="8">
        <v>416.89</v>
      </c>
      <c r="AX14" s="8">
        <v>427.08</v>
      </c>
      <c r="AY14" s="8">
        <v>412.8</v>
      </c>
      <c r="AZ14" s="8">
        <v>426.97</v>
      </c>
      <c r="BA14" s="8">
        <v>430.06</v>
      </c>
      <c r="BB14" s="8">
        <v>449.1</v>
      </c>
      <c r="BC14" s="9"/>
      <c r="BD14" s="10">
        <f t="shared" si="0"/>
        <v>4.4272892154583188E-2</v>
      </c>
      <c r="BE14" s="10">
        <f>+(BB14/'2007'!BB14)-1</f>
        <v>6.3915474272718598E-2</v>
      </c>
      <c r="BF14" s="77">
        <f t="shared" si="1"/>
        <v>451.01711538461535</v>
      </c>
      <c r="BG14" s="81">
        <f>+(BF14/'2007'!BG14)-1</f>
        <v>0.1619942743649383</v>
      </c>
    </row>
    <row r="15" spans="1:59" ht="15" customHeight="1">
      <c r="A15" s="6" t="s">
        <v>132</v>
      </c>
      <c r="B15" s="7">
        <v>0.86</v>
      </c>
      <c r="C15" s="8">
        <v>465</v>
      </c>
      <c r="D15" s="8">
        <v>464</v>
      </c>
      <c r="E15" s="8">
        <v>463</v>
      </c>
      <c r="F15" s="8">
        <v>464</v>
      </c>
      <c r="G15" s="8">
        <v>463</v>
      </c>
      <c r="H15" s="8">
        <v>462</v>
      </c>
      <c r="I15" s="8">
        <v>464</v>
      </c>
      <c r="J15" s="8">
        <v>464</v>
      </c>
      <c r="K15" s="8">
        <v>464</v>
      </c>
      <c r="L15" s="8">
        <v>468</v>
      </c>
      <c r="M15" s="8">
        <v>468</v>
      </c>
      <c r="N15" s="8">
        <v>468</v>
      </c>
      <c r="O15" s="8">
        <v>468</v>
      </c>
      <c r="P15" s="8">
        <v>466</v>
      </c>
      <c r="Q15" s="8">
        <v>466</v>
      </c>
      <c r="R15" s="8">
        <v>470</v>
      </c>
      <c r="S15" s="8">
        <v>468</v>
      </c>
      <c r="T15" s="8">
        <v>469</v>
      </c>
      <c r="U15" s="8">
        <v>469</v>
      </c>
      <c r="V15" s="8">
        <v>468</v>
      </c>
      <c r="W15" s="8">
        <v>465</v>
      </c>
      <c r="X15" s="8">
        <v>466</v>
      </c>
      <c r="Y15" s="8">
        <v>466</v>
      </c>
      <c r="Z15" s="8">
        <v>466</v>
      </c>
      <c r="AA15" s="8">
        <v>464</v>
      </c>
      <c r="AB15" s="8">
        <v>464</v>
      </c>
      <c r="AC15" s="8">
        <v>465</v>
      </c>
      <c r="AD15" s="8">
        <v>463</v>
      </c>
      <c r="AE15" s="8">
        <v>467</v>
      </c>
      <c r="AF15" s="8">
        <v>466</v>
      </c>
      <c r="AG15" s="8">
        <v>466</v>
      </c>
      <c r="AH15" s="8">
        <v>462</v>
      </c>
      <c r="AI15" s="8">
        <v>463</v>
      </c>
      <c r="AJ15" s="8">
        <v>465</v>
      </c>
      <c r="AK15" s="8">
        <v>465</v>
      </c>
      <c r="AL15" s="8">
        <v>466</v>
      </c>
      <c r="AM15" s="8">
        <v>462</v>
      </c>
      <c r="AN15" s="8">
        <v>462</v>
      </c>
      <c r="AO15" s="8">
        <v>462</v>
      </c>
      <c r="AP15" s="8">
        <v>463</v>
      </c>
      <c r="AQ15" s="8">
        <v>463</v>
      </c>
      <c r="AR15" s="8">
        <v>465</v>
      </c>
      <c r="AS15" s="8">
        <v>465</v>
      </c>
      <c r="AT15" s="8">
        <v>464</v>
      </c>
      <c r="AU15" s="8">
        <v>462</v>
      </c>
      <c r="AV15" s="8">
        <v>508</v>
      </c>
      <c r="AW15" s="8">
        <v>508</v>
      </c>
      <c r="AX15" s="8">
        <v>505</v>
      </c>
      <c r="AY15" s="8">
        <v>514</v>
      </c>
      <c r="AZ15" s="8">
        <v>517</v>
      </c>
      <c r="BA15" s="8">
        <v>415</v>
      </c>
      <c r="BB15" s="8">
        <v>497</v>
      </c>
      <c r="BC15" s="9"/>
      <c r="BD15" s="10">
        <f t="shared" si="0"/>
        <v>0.19759036144578324</v>
      </c>
      <c r="BE15" s="10">
        <f>+(BB15/'2007'!BB15)-1</f>
        <v>7.1120689655172376E-2</v>
      </c>
      <c r="BF15" s="77">
        <f t="shared" si="1"/>
        <v>469.07692307692309</v>
      </c>
      <c r="BG15" s="81">
        <f>+(BF15/'2007'!BG15)-1</f>
        <v>3.1800015566677775E-2</v>
      </c>
    </row>
    <row r="16" spans="1:59" ht="15" customHeight="1">
      <c r="A16" s="6" t="s">
        <v>133</v>
      </c>
      <c r="B16" s="7">
        <v>0.14000000000000001</v>
      </c>
      <c r="C16" s="8">
        <v>389.2312</v>
      </c>
      <c r="D16" s="8">
        <v>389.93520000000001</v>
      </c>
      <c r="E16" s="8">
        <v>382.00900000000001</v>
      </c>
      <c r="F16" s="8">
        <v>354.26220000000001</v>
      </c>
      <c r="G16" s="8">
        <v>320.32069999999999</v>
      </c>
      <c r="H16" s="8">
        <v>345.00420000000003</v>
      </c>
      <c r="I16" s="8">
        <v>342.86799999999999</v>
      </c>
      <c r="J16" s="8">
        <v>353.83980000000003</v>
      </c>
      <c r="K16" s="8">
        <v>357.46440000000001</v>
      </c>
      <c r="L16" s="8">
        <v>368.584</v>
      </c>
      <c r="M16" s="8">
        <v>368.81080000000003</v>
      </c>
      <c r="N16" s="8">
        <v>369.8526</v>
      </c>
      <c r="O16" s="8">
        <v>370.42740000000003</v>
      </c>
      <c r="P16" s="8">
        <v>373.59219999999999</v>
      </c>
      <c r="Q16" s="8">
        <v>364.64260000000002</v>
      </c>
      <c r="R16" s="8">
        <v>367.96980000000002</v>
      </c>
      <c r="S16" s="8">
        <v>334.12530000000004</v>
      </c>
      <c r="T16" s="8">
        <v>331.61130000000003</v>
      </c>
      <c r="U16" s="8">
        <v>333.59860000000003</v>
      </c>
      <c r="V16" s="8">
        <v>306.56990000000002</v>
      </c>
      <c r="W16" s="8">
        <v>313.21350000000001</v>
      </c>
      <c r="X16" s="8">
        <v>300.60820000000001</v>
      </c>
      <c r="Y16" s="8">
        <v>301.65410000000003</v>
      </c>
      <c r="Z16" s="8">
        <v>303.39260000000002</v>
      </c>
      <c r="AA16" s="8">
        <v>306.58499999999998</v>
      </c>
      <c r="AB16" s="8">
        <v>307.8143</v>
      </c>
      <c r="AC16" s="8">
        <v>309.20650000000001</v>
      </c>
      <c r="AD16" s="8">
        <v>314.83240000000001</v>
      </c>
      <c r="AE16" s="8">
        <v>319.73310000000004</v>
      </c>
      <c r="AF16" s="8">
        <v>321.2568</v>
      </c>
      <c r="AG16" s="8">
        <v>341.55610000000001</v>
      </c>
      <c r="AH16" s="8">
        <v>338.90700000000004</v>
      </c>
      <c r="AI16" s="8">
        <v>332.88140000000004</v>
      </c>
      <c r="AJ16" s="8">
        <v>330.649</v>
      </c>
      <c r="AK16" s="8">
        <v>329.64590000000004</v>
      </c>
      <c r="AL16" s="8">
        <v>324.59930000000003</v>
      </c>
      <c r="AM16" s="8">
        <v>320.24470000000002</v>
      </c>
      <c r="AN16" s="8">
        <v>328.0215</v>
      </c>
      <c r="AO16" s="8">
        <v>329.49740000000003</v>
      </c>
      <c r="AP16" s="8">
        <v>322.88570000000004</v>
      </c>
      <c r="AQ16" s="8">
        <v>315.995</v>
      </c>
      <c r="AR16" s="8">
        <v>309.54939999999999</v>
      </c>
      <c r="AS16" s="8">
        <v>293.66520000000003</v>
      </c>
      <c r="AT16" s="8">
        <v>298.22540000000004</v>
      </c>
      <c r="AU16" s="8">
        <v>305.74630000000002</v>
      </c>
      <c r="AV16" s="8">
        <v>295.09129999999999</v>
      </c>
      <c r="AW16" s="8">
        <v>287.58260000000001</v>
      </c>
      <c r="AX16" s="8">
        <v>288.56460000000004</v>
      </c>
      <c r="AY16" s="8">
        <v>285.16990000000004</v>
      </c>
      <c r="AZ16" s="8">
        <v>278.75810000000001</v>
      </c>
      <c r="BA16" s="8">
        <v>270.202</v>
      </c>
      <c r="BB16" s="8">
        <v>268.4307</v>
      </c>
      <c r="BC16" s="9"/>
      <c r="BD16" s="10">
        <f t="shared" si="0"/>
        <v>-6.5554659106890067E-3</v>
      </c>
      <c r="BE16" s="10">
        <f>+(BB16/'2007'!BB16)-1</f>
        <v>-0.30894182104927392</v>
      </c>
      <c r="BF16" s="77">
        <f t="shared" si="1"/>
        <v>327.28623461538456</v>
      </c>
      <c r="BG16" s="81">
        <f>+(BF16/'2007'!BG16)-1</f>
        <v>5.2546437701133097E-2</v>
      </c>
    </row>
    <row r="17" spans="1:60" ht="15" customHeight="1">
      <c r="A17" s="6" t="s">
        <v>134</v>
      </c>
      <c r="B17" s="7">
        <v>13.15</v>
      </c>
      <c r="C17" s="8">
        <v>180.78730000000002</v>
      </c>
      <c r="D17" s="8">
        <v>178.74890000000002</v>
      </c>
      <c r="E17" s="8">
        <v>173.3109</v>
      </c>
      <c r="F17" s="8">
        <v>169.87520000000001</v>
      </c>
      <c r="G17" s="8">
        <v>171.68700000000001</v>
      </c>
      <c r="H17" s="8">
        <v>174.5684</v>
      </c>
      <c r="I17" s="8">
        <v>175.17410000000001</v>
      </c>
      <c r="J17" s="8">
        <v>174.9624</v>
      </c>
      <c r="K17" s="8">
        <v>173.7175</v>
      </c>
      <c r="L17" s="8">
        <v>171.72910000000002</v>
      </c>
      <c r="M17" s="8">
        <v>172.68290000000002</v>
      </c>
      <c r="N17" s="8">
        <v>179.7011</v>
      </c>
      <c r="O17" s="8">
        <v>188.87040000000002</v>
      </c>
      <c r="P17" s="8">
        <v>188.911</v>
      </c>
      <c r="Q17" s="8">
        <v>191.76510000000002</v>
      </c>
      <c r="R17" s="8">
        <v>180.14020000000002</v>
      </c>
      <c r="S17" s="8">
        <v>181.9862</v>
      </c>
      <c r="T17" s="8">
        <v>172.50210000000001</v>
      </c>
      <c r="U17" s="8">
        <v>177.2766</v>
      </c>
      <c r="V17" s="8">
        <v>188.357</v>
      </c>
      <c r="W17" s="8">
        <v>257.35700000000003</v>
      </c>
      <c r="X17" s="8">
        <v>288.75630000000001</v>
      </c>
      <c r="Y17" s="8">
        <v>190.25410000000002</v>
      </c>
      <c r="Z17" s="8">
        <v>174.57859999999999</v>
      </c>
      <c r="AA17" s="8">
        <v>212.66070000000002</v>
      </c>
      <c r="AB17" s="8">
        <v>180.38920000000002</v>
      </c>
      <c r="AC17" s="8">
        <v>159.61880000000002</v>
      </c>
      <c r="AD17" s="8">
        <v>186.38390000000001</v>
      </c>
      <c r="AE17" s="8">
        <v>184.387</v>
      </c>
      <c r="AF17" s="8">
        <v>187.15380000000002</v>
      </c>
      <c r="AG17" s="8">
        <v>201.74790000000002</v>
      </c>
      <c r="AH17" s="8">
        <v>194.0848</v>
      </c>
      <c r="AI17" s="8">
        <v>193.15560000000002</v>
      </c>
      <c r="AJ17" s="8">
        <v>193.84620000000001</v>
      </c>
      <c r="AK17" s="8">
        <v>193.232</v>
      </c>
      <c r="AL17" s="8">
        <v>189.53800000000001</v>
      </c>
      <c r="AM17" s="8">
        <v>194.9033</v>
      </c>
      <c r="AN17" s="8">
        <v>184.3913</v>
      </c>
      <c r="AO17" s="8">
        <v>183.596</v>
      </c>
      <c r="AP17" s="8">
        <v>177.21520000000001</v>
      </c>
      <c r="AQ17" s="8">
        <v>178.4863</v>
      </c>
      <c r="AR17" s="8">
        <v>182.16300000000001</v>
      </c>
      <c r="AS17" s="8">
        <v>205.44330000000002</v>
      </c>
      <c r="AT17" s="8">
        <v>199.5565</v>
      </c>
      <c r="AU17" s="8">
        <v>196.4965</v>
      </c>
      <c r="AV17" s="8">
        <v>180.7259</v>
      </c>
      <c r="AW17" s="8">
        <v>187.23180000000002</v>
      </c>
      <c r="AX17" s="8">
        <v>172.97800000000001</v>
      </c>
      <c r="AY17" s="8">
        <v>203.48760000000001</v>
      </c>
      <c r="AZ17" s="8">
        <v>200.4297</v>
      </c>
      <c r="BA17" s="8">
        <v>198.11270000000002</v>
      </c>
      <c r="BB17" s="8">
        <v>197.25140000000002</v>
      </c>
      <c r="BC17" s="9"/>
      <c r="BD17" s="10">
        <f t="shared" si="0"/>
        <v>-4.3475254236603478E-3</v>
      </c>
      <c r="BE17" s="10"/>
      <c r="BF17" s="77">
        <f t="shared" si="1"/>
        <v>188.39164999999997</v>
      </c>
      <c r="BG17" s="81"/>
    </row>
    <row r="18" spans="1:60" ht="15" customHeight="1">
      <c r="A18" s="6" t="s">
        <v>135</v>
      </c>
      <c r="B18" s="7">
        <v>0.56000000000000005</v>
      </c>
      <c r="C18" s="8">
        <v>316.78290000000004</v>
      </c>
      <c r="D18" s="8">
        <v>315.99220000000003</v>
      </c>
      <c r="E18" s="8">
        <v>319.61680000000001</v>
      </c>
      <c r="F18" s="8">
        <v>328.36200000000002</v>
      </c>
      <c r="G18" s="8">
        <v>334.52960000000002</v>
      </c>
      <c r="H18" s="8">
        <v>341.49709999999999</v>
      </c>
      <c r="I18" s="8">
        <v>338.4939</v>
      </c>
      <c r="J18" s="8">
        <v>376.14490000000001</v>
      </c>
      <c r="K18" s="8">
        <v>377.42860000000002</v>
      </c>
      <c r="L18" s="8">
        <v>371.20400000000001</v>
      </c>
      <c r="M18" s="8">
        <v>381.87380000000002</v>
      </c>
      <c r="N18" s="8">
        <v>387.18960000000004</v>
      </c>
      <c r="O18" s="8">
        <v>376.56319999999999</v>
      </c>
      <c r="P18" s="8">
        <v>383.0539</v>
      </c>
      <c r="Q18" s="8">
        <v>384.91</v>
      </c>
      <c r="R18" s="8">
        <v>408.9599</v>
      </c>
      <c r="S18" s="8">
        <v>409.52749999999997</v>
      </c>
      <c r="T18" s="8">
        <v>420.9203</v>
      </c>
      <c r="U18" s="8">
        <v>420.74209999999999</v>
      </c>
      <c r="V18" s="8">
        <v>428.75010000000003</v>
      </c>
      <c r="W18" s="8">
        <v>429.38260000000002</v>
      </c>
      <c r="X18" s="8">
        <v>434.0385</v>
      </c>
      <c r="Y18" s="8">
        <v>417.7176</v>
      </c>
      <c r="Z18" s="8">
        <v>420.7663</v>
      </c>
      <c r="AA18" s="8">
        <v>415.19110000000001</v>
      </c>
      <c r="AB18" s="8">
        <v>403.04939999999999</v>
      </c>
      <c r="AC18" s="8">
        <v>401.24760000000003</v>
      </c>
      <c r="AD18" s="8">
        <v>390.65540000000004</v>
      </c>
      <c r="AE18" s="8">
        <v>384.12020000000001</v>
      </c>
      <c r="AF18" s="8">
        <v>385.7285</v>
      </c>
      <c r="AG18" s="8">
        <v>374.3904</v>
      </c>
      <c r="AH18" s="8">
        <v>369.77280000000002</v>
      </c>
      <c r="AI18" s="8">
        <v>352.495</v>
      </c>
      <c r="AJ18" s="8">
        <v>341.83620000000002</v>
      </c>
      <c r="AK18" s="8">
        <v>338.37290000000002</v>
      </c>
      <c r="AL18" s="8">
        <v>326.08150000000001</v>
      </c>
      <c r="AM18" s="8">
        <v>323.63920000000002</v>
      </c>
      <c r="AN18" s="8">
        <v>310.096</v>
      </c>
      <c r="AO18" s="8">
        <v>308.39980000000003</v>
      </c>
      <c r="AP18" s="8">
        <v>297.32640000000004</v>
      </c>
      <c r="AQ18" s="8">
        <v>303.4864</v>
      </c>
      <c r="AR18" s="8">
        <v>296.35579999999999</v>
      </c>
      <c r="AS18" s="8">
        <v>292.97730000000001</v>
      </c>
      <c r="AT18" s="8">
        <v>288.74670000000003</v>
      </c>
      <c r="AU18" s="8">
        <v>287.19640000000004</v>
      </c>
      <c r="AV18" s="8">
        <v>283.15809999999999</v>
      </c>
      <c r="AW18" s="8">
        <v>272.39870000000002</v>
      </c>
      <c r="AX18" s="8">
        <v>271.57300000000004</v>
      </c>
      <c r="AY18" s="8">
        <v>265.23650000000004</v>
      </c>
      <c r="AZ18" s="8">
        <v>261.17959999999999</v>
      </c>
      <c r="BA18" s="8">
        <v>271.86340000000001</v>
      </c>
      <c r="BB18" s="8">
        <v>271.53710000000001</v>
      </c>
      <c r="BC18" s="9"/>
      <c r="BD18" s="10">
        <f t="shared" si="0"/>
        <v>-1.2002351180776527E-3</v>
      </c>
      <c r="BE18" s="10">
        <f>+(BB18/'2007'!BB18)-1</f>
        <v>-0.1435206490564086</v>
      </c>
      <c r="BF18" s="77">
        <f t="shared" si="1"/>
        <v>350.24151538461535</v>
      </c>
      <c r="BG18" s="81">
        <f>+(BF18/'2007'!BG18)-1</f>
        <v>2.8419026185161345E-2</v>
      </c>
    </row>
    <row r="19" spans="1:60" ht="15" customHeight="1">
      <c r="A19" s="21" t="s">
        <v>5</v>
      </c>
      <c r="B19" s="22">
        <v>92.87</v>
      </c>
      <c r="C19" s="8">
        <v>291.76240000000001</v>
      </c>
      <c r="D19" s="8">
        <v>296.16849999999999</v>
      </c>
      <c r="E19" s="8">
        <v>312.24200000000002</v>
      </c>
      <c r="F19" s="8">
        <v>325.49080000000004</v>
      </c>
      <c r="G19" s="8">
        <v>337.0795</v>
      </c>
      <c r="H19" s="8">
        <v>358.59700000000004</v>
      </c>
      <c r="I19" s="8">
        <v>363.38890000000004</v>
      </c>
      <c r="J19" s="8">
        <v>360.60570000000001</v>
      </c>
      <c r="K19" s="8">
        <v>368.88230000000004</v>
      </c>
      <c r="L19" s="8">
        <v>371.26060000000001</v>
      </c>
      <c r="M19" s="8">
        <v>396.17340000000002</v>
      </c>
      <c r="N19" s="8">
        <v>413.0138</v>
      </c>
      <c r="O19" s="8">
        <v>416.41090000000003</v>
      </c>
      <c r="P19" s="8">
        <v>427.60580000000004</v>
      </c>
      <c r="Q19" s="8">
        <v>404.09370000000001</v>
      </c>
      <c r="R19" s="8">
        <v>405.65570000000002</v>
      </c>
      <c r="S19" s="8">
        <v>400.77270000000004</v>
      </c>
      <c r="T19" s="8">
        <v>416.20590000000004</v>
      </c>
      <c r="U19" s="8">
        <v>454.13160000000005</v>
      </c>
      <c r="V19" s="8">
        <v>463.90130000000005</v>
      </c>
      <c r="W19" s="8">
        <v>498.80250000000001</v>
      </c>
      <c r="X19" s="8">
        <v>495.58640000000003</v>
      </c>
      <c r="Y19" s="8">
        <v>462.86520000000002</v>
      </c>
      <c r="Z19" s="8">
        <v>455.41900000000004</v>
      </c>
      <c r="AA19" s="8">
        <v>455.40290000000005</v>
      </c>
      <c r="AB19" s="8">
        <v>416.49970000000002</v>
      </c>
      <c r="AC19" s="8">
        <v>394.54200000000003</v>
      </c>
      <c r="AD19" s="8">
        <v>368.46730000000002</v>
      </c>
      <c r="AE19" s="8">
        <v>363.21970000000005</v>
      </c>
      <c r="AF19" s="8">
        <v>367.8886</v>
      </c>
      <c r="AG19" s="8">
        <v>360.74889999999999</v>
      </c>
      <c r="AH19" s="8">
        <v>343.59249999999997</v>
      </c>
      <c r="AI19" s="8">
        <v>358.0478</v>
      </c>
      <c r="AJ19" s="8">
        <v>366.57800000000003</v>
      </c>
      <c r="AK19" s="8">
        <v>364.06150000000002</v>
      </c>
      <c r="AL19" s="8">
        <v>359.46780000000001</v>
      </c>
      <c r="AM19" s="8">
        <v>371.0949</v>
      </c>
      <c r="AN19" s="8">
        <v>364.63850000000002</v>
      </c>
      <c r="AO19" s="8">
        <v>369.6694</v>
      </c>
      <c r="AP19" s="8">
        <v>369.05100000000004</v>
      </c>
      <c r="AQ19" s="8">
        <v>357.89090000000004</v>
      </c>
      <c r="AR19" s="8">
        <v>349.52360000000004</v>
      </c>
      <c r="AS19" s="8">
        <v>339.35239999999999</v>
      </c>
      <c r="AT19" s="8">
        <v>336.2654</v>
      </c>
      <c r="AU19" s="8">
        <v>339.80459999999999</v>
      </c>
      <c r="AV19" s="8">
        <v>318.73060000000004</v>
      </c>
      <c r="AW19" s="8">
        <v>320.28810000000004</v>
      </c>
      <c r="AX19" s="8">
        <v>324.10210000000001</v>
      </c>
      <c r="AY19" s="8">
        <v>323.44050000000004</v>
      </c>
      <c r="AZ19" s="8">
        <v>328.04400000000004</v>
      </c>
      <c r="BA19" s="8">
        <v>314.83730000000003</v>
      </c>
      <c r="BB19" s="8">
        <v>305.27520000000004</v>
      </c>
      <c r="BC19" s="9"/>
      <c r="BD19" s="10">
        <f t="shared" si="0"/>
        <v>-3.0371560167743783E-2</v>
      </c>
      <c r="BE19" s="10">
        <f>+(BB19/'2007'!BB19)-1</f>
        <v>7.1033949236655403E-2</v>
      </c>
      <c r="BF19" s="77">
        <f t="shared" si="1"/>
        <v>373.97386153846162</v>
      </c>
      <c r="BG19" s="81">
        <f>+(BF19/'2007'!BG19)-1</f>
        <v>9.5899910613858053E-2</v>
      </c>
    </row>
    <row r="20" spans="1:60" ht="15" customHeight="1">
      <c r="A20" s="21" t="s">
        <v>6</v>
      </c>
      <c r="B20" s="22">
        <v>7.13</v>
      </c>
      <c r="C20" s="8">
        <v>304.51179999999999</v>
      </c>
      <c r="D20" s="8">
        <v>305.6848</v>
      </c>
      <c r="E20" s="8">
        <v>305.47890000000001</v>
      </c>
      <c r="F20" s="8">
        <v>310.63960000000003</v>
      </c>
      <c r="G20" s="8">
        <v>320.28590000000003</v>
      </c>
      <c r="H20" s="8">
        <v>345.79180000000002</v>
      </c>
      <c r="I20" s="8">
        <v>361.56389999999999</v>
      </c>
      <c r="J20" s="8">
        <v>358.32120000000003</v>
      </c>
      <c r="K20" s="8">
        <v>350.16800000000001</v>
      </c>
      <c r="L20" s="8">
        <v>357.80540000000002</v>
      </c>
      <c r="M20" s="8">
        <v>356.43850000000003</v>
      </c>
      <c r="N20" s="8">
        <v>367.2602</v>
      </c>
      <c r="O20" s="8">
        <v>383.4015</v>
      </c>
      <c r="P20" s="8">
        <v>398.86200000000002</v>
      </c>
      <c r="Q20" s="8">
        <v>381.87980000000005</v>
      </c>
      <c r="R20" s="8">
        <v>369.71970000000005</v>
      </c>
      <c r="S20" s="8">
        <v>385.30029999999999</v>
      </c>
      <c r="T20" s="8">
        <v>422.83920000000001</v>
      </c>
      <c r="U20" s="8">
        <v>446.19670000000002</v>
      </c>
      <c r="V20" s="8">
        <v>457.5061</v>
      </c>
      <c r="W20" s="8">
        <v>458.81790000000001</v>
      </c>
      <c r="X20" s="8">
        <v>430.39700000000005</v>
      </c>
      <c r="Y20" s="8">
        <v>394.84360000000004</v>
      </c>
      <c r="Z20" s="8">
        <v>406.48250000000002</v>
      </c>
      <c r="AA20" s="8">
        <v>412.97710000000001</v>
      </c>
      <c r="AB20" s="8">
        <v>382.84860000000003</v>
      </c>
      <c r="AC20" s="8">
        <v>361.61940000000004</v>
      </c>
      <c r="AD20" s="8">
        <v>349.28390000000002</v>
      </c>
      <c r="AE20" s="8">
        <v>342.18389999999999</v>
      </c>
      <c r="AF20" s="8">
        <v>336.34800000000001</v>
      </c>
      <c r="AG20" s="8">
        <v>323.17830000000004</v>
      </c>
      <c r="AH20" s="8">
        <v>317.49360000000001</v>
      </c>
      <c r="AI20" s="8">
        <v>333.33699999999999</v>
      </c>
      <c r="AJ20" s="8">
        <v>331.48500000000001</v>
      </c>
      <c r="AK20" s="8">
        <v>327.21800000000002</v>
      </c>
      <c r="AL20" s="8">
        <v>323.08930000000004</v>
      </c>
      <c r="AM20" s="8">
        <v>317.40910000000002</v>
      </c>
      <c r="AN20" s="8">
        <v>311.26660000000004</v>
      </c>
      <c r="AO20" s="8">
        <v>313.8279</v>
      </c>
      <c r="AP20" s="8">
        <v>313.9846</v>
      </c>
      <c r="AQ20" s="8">
        <v>307.56729999999999</v>
      </c>
      <c r="AR20" s="8">
        <v>304.50630000000001</v>
      </c>
      <c r="AS20" s="8">
        <v>295.8229</v>
      </c>
      <c r="AT20" s="8">
        <v>300.71629999999999</v>
      </c>
      <c r="AU20" s="8">
        <v>300.56760000000003</v>
      </c>
      <c r="AV20" s="8">
        <v>288.05900000000003</v>
      </c>
      <c r="AW20" s="8">
        <v>291.06450000000001</v>
      </c>
      <c r="AX20" s="8">
        <v>306.31580000000002</v>
      </c>
      <c r="AY20" s="8">
        <v>305.82600000000002</v>
      </c>
      <c r="AZ20" s="8">
        <v>293.94159999999999</v>
      </c>
      <c r="BA20" s="8">
        <v>281.81440000000003</v>
      </c>
      <c r="BB20" s="8">
        <v>273.2552</v>
      </c>
      <c r="BC20" s="9"/>
      <c r="BD20" s="10">
        <f t="shared" si="0"/>
        <v>-3.0371762408166636E-2</v>
      </c>
      <c r="BE20" s="10">
        <f>+(BB20/'2007'!BB20)-1</f>
        <v>-8.6329441432741905E-2</v>
      </c>
      <c r="BF20" s="77">
        <f t="shared" si="1"/>
        <v>344.75391346153845</v>
      </c>
      <c r="BG20" s="81">
        <f>+(BF20/'2007'!BG20)-1</f>
        <v>6.0326092203503379E-2</v>
      </c>
    </row>
    <row r="21" spans="1:60" ht="15" customHeight="1">
      <c r="A21" s="6" t="s">
        <v>136</v>
      </c>
      <c r="B21" s="7">
        <v>43.96</v>
      </c>
      <c r="C21" s="8">
        <v>292.67140000000001</v>
      </c>
      <c r="D21" s="8">
        <v>296.84700000000004</v>
      </c>
      <c r="E21" s="8">
        <v>311.75980000000004</v>
      </c>
      <c r="F21" s="8">
        <v>324.43190000000004</v>
      </c>
      <c r="G21" s="8">
        <v>335.88210000000004</v>
      </c>
      <c r="H21" s="8">
        <v>357.68400000000003</v>
      </c>
      <c r="I21" s="8">
        <v>363.25880000000001</v>
      </c>
      <c r="J21" s="8">
        <v>360.44280000000003</v>
      </c>
      <c r="K21" s="8">
        <v>367.548</v>
      </c>
      <c r="L21" s="8">
        <v>370.30119999999999</v>
      </c>
      <c r="M21" s="8">
        <v>393.34030000000001</v>
      </c>
      <c r="N21" s="8">
        <v>409.7516</v>
      </c>
      <c r="O21" s="8">
        <v>414.0573</v>
      </c>
      <c r="P21" s="8">
        <v>425.5564</v>
      </c>
      <c r="Q21" s="8">
        <v>402.50980000000004</v>
      </c>
      <c r="R21" s="8">
        <v>403.09350000000001</v>
      </c>
      <c r="S21" s="8">
        <v>399.66950000000003</v>
      </c>
      <c r="T21" s="8">
        <v>416.6789</v>
      </c>
      <c r="U21" s="8">
        <v>453.56580000000002</v>
      </c>
      <c r="V21" s="8">
        <v>463.44530000000003</v>
      </c>
      <c r="W21" s="8">
        <v>495.95160000000004</v>
      </c>
      <c r="X21" s="8">
        <v>490.9384</v>
      </c>
      <c r="Y21" s="8">
        <v>458.01530000000002</v>
      </c>
      <c r="Z21" s="8">
        <v>451.9298</v>
      </c>
      <c r="AA21" s="8">
        <v>452.37790000000001</v>
      </c>
      <c r="AB21" s="8">
        <v>414.10040000000004</v>
      </c>
      <c r="AC21" s="8">
        <v>392.19460000000004</v>
      </c>
      <c r="AD21" s="8">
        <v>367.09950000000003</v>
      </c>
      <c r="AE21" s="8">
        <v>361.71980000000002</v>
      </c>
      <c r="AF21" s="8">
        <v>365.63980000000004</v>
      </c>
      <c r="AG21" s="8">
        <v>358.07010000000002</v>
      </c>
      <c r="AH21" s="8">
        <v>341.73160000000001</v>
      </c>
      <c r="AI21" s="8">
        <v>356.28590000000003</v>
      </c>
      <c r="AJ21" s="8">
        <v>364.07589999999999</v>
      </c>
      <c r="AK21" s="8">
        <v>361.43459999999999</v>
      </c>
      <c r="AL21" s="8">
        <v>356.87400000000002</v>
      </c>
      <c r="AM21" s="8">
        <v>367.26710000000003</v>
      </c>
      <c r="AN21" s="8">
        <v>360.8331</v>
      </c>
      <c r="AO21" s="8">
        <v>365.68790000000001</v>
      </c>
      <c r="AP21" s="8">
        <v>365.12479999999999</v>
      </c>
      <c r="AQ21" s="8">
        <v>354.30279999999999</v>
      </c>
      <c r="AR21" s="8">
        <v>346.31389999999999</v>
      </c>
      <c r="AS21" s="8">
        <v>336.24870000000004</v>
      </c>
      <c r="AT21" s="8">
        <v>333.73070000000001</v>
      </c>
      <c r="AU21" s="8">
        <v>337.00700000000001</v>
      </c>
      <c r="AV21" s="8">
        <v>316.5437</v>
      </c>
      <c r="AW21" s="8">
        <v>318.2045</v>
      </c>
      <c r="AX21" s="8">
        <v>322.83390000000003</v>
      </c>
      <c r="AY21" s="8">
        <v>322.18459999999999</v>
      </c>
      <c r="AZ21" s="8">
        <v>325.61250000000001</v>
      </c>
      <c r="BA21" s="8">
        <v>312.4828</v>
      </c>
      <c r="BB21" s="8">
        <v>302.99220000000003</v>
      </c>
      <c r="BC21" s="9"/>
      <c r="BD21" s="10">
        <f t="shared" si="0"/>
        <v>-3.0371591652404439E-2</v>
      </c>
      <c r="BE21" s="10">
        <f>+(BB21/'2007'!BB21)-1</f>
        <v>5.9302171100933609E-2</v>
      </c>
      <c r="BF21" s="78">
        <f t="shared" si="1"/>
        <v>371.89047692307702</v>
      </c>
      <c r="BG21" s="81">
        <f>+(BF21/'2007'!BG21)-1</f>
        <v>9.6077435581194193E-2</v>
      </c>
    </row>
    <row r="22" spans="1:60" ht="15" customHeight="1">
      <c r="A22" s="6" t="s">
        <v>148</v>
      </c>
      <c r="B22" s="7">
        <f>SUM(B9:B21)-B19-B20</f>
        <v>100</v>
      </c>
      <c r="C22" s="12">
        <v>356.19310000000002</v>
      </c>
      <c r="D22" s="12">
        <v>355.65270000000004</v>
      </c>
      <c r="E22" s="12">
        <v>356.71</v>
      </c>
      <c r="F22" s="12">
        <v>357.75260000000003</v>
      </c>
      <c r="G22" s="12">
        <v>361.00210000000004</v>
      </c>
      <c r="H22" s="12">
        <v>373.28680000000003</v>
      </c>
      <c r="I22" s="12">
        <v>378.4556</v>
      </c>
      <c r="J22" s="12">
        <v>379.23380000000003</v>
      </c>
      <c r="K22" s="12">
        <v>381.4323</v>
      </c>
      <c r="L22" s="12">
        <v>385.53020000000004</v>
      </c>
      <c r="M22" s="12">
        <v>402.33790000000005</v>
      </c>
      <c r="N22" s="12">
        <v>409.62730000000005</v>
      </c>
      <c r="O22" s="12">
        <v>412.69450000000001</v>
      </c>
      <c r="P22" s="12">
        <v>419.8723</v>
      </c>
      <c r="Q22" s="12">
        <v>406.45260000000002</v>
      </c>
      <c r="R22" s="12">
        <v>402.43620000000004</v>
      </c>
      <c r="S22" s="12">
        <v>397.86250000000001</v>
      </c>
      <c r="T22" s="12">
        <v>404.95609999999999</v>
      </c>
      <c r="U22" s="12">
        <v>425.66040000000004</v>
      </c>
      <c r="V22" s="12">
        <v>433.48650000000004</v>
      </c>
      <c r="W22" s="12">
        <v>457.2253</v>
      </c>
      <c r="X22" s="12">
        <v>457.34140000000002</v>
      </c>
      <c r="Y22" s="12">
        <v>425.5265</v>
      </c>
      <c r="Z22" s="12">
        <v>421.52379999999999</v>
      </c>
      <c r="AA22" s="12">
        <v>427.36260000000004</v>
      </c>
      <c r="AB22" s="12">
        <v>407.0077</v>
      </c>
      <c r="AC22" s="12">
        <v>393.34550000000002</v>
      </c>
      <c r="AD22" s="12">
        <v>386.80630000000002</v>
      </c>
      <c r="AE22" s="12">
        <v>384.96430000000004</v>
      </c>
      <c r="AF22" s="12">
        <v>387.88510000000002</v>
      </c>
      <c r="AG22" s="12">
        <v>384.13839999999999</v>
      </c>
      <c r="AH22" s="12">
        <v>374.11310000000003</v>
      </c>
      <c r="AI22" s="12">
        <v>382.30600000000004</v>
      </c>
      <c r="AJ22" s="12">
        <v>388.05400000000003</v>
      </c>
      <c r="AK22" s="12">
        <v>388.60920000000004</v>
      </c>
      <c r="AL22" s="12">
        <v>386.32890000000003</v>
      </c>
      <c r="AM22" s="12">
        <v>391.69400000000002</v>
      </c>
      <c r="AN22" s="12">
        <v>390.4085</v>
      </c>
      <c r="AO22" s="12">
        <v>390.98040000000003</v>
      </c>
      <c r="AP22" s="12">
        <v>390.80440000000004</v>
      </c>
      <c r="AQ22" s="12">
        <v>385.52199999999999</v>
      </c>
      <c r="AR22" s="12">
        <v>383.21440000000001</v>
      </c>
      <c r="AS22" s="12">
        <v>381.62940000000003</v>
      </c>
      <c r="AT22" s="12">
        <v>380.83610000000004</v>
      </c>
      <c r="AU22" s="12">
        <v>383.84640000000002</v>
      </c>
      <c r="AV22" s="12">
        <v>374.52820000000003</v>
      </c>
      <c r="AW22" s="12">
        <v>376.72380000000004</v>
      </c>
      <c r="AX22" s="12">
        <v>377.3526</v>
      </c>
      <c r="AY22" s="12">
        <v>381.00620000000004</v>
      </c>
      <c r="AZ22" s="12">
        <v>382.52610000000004</v>
      </c>
      <c r="BA22" s="12">
        <v>377.06290000000001</v>
      </c>
      <c r="BB22" s="12">
        <v>374.76249999999999</v>
      </c>
      <c r="BC22" s="9"/>
      <c r="BD22" s="10">
        <f t="shared" si="0"/>
        <v>-6.1008388786062406E-3</v>
      </c>
      <c r="BE22" s="10">
        <f>+(BB22/'2007'!BB22)-1</f>
        <v>-1.5299075029474363E-2</v>
      </c>
      <c r="BF22" s="79">
        <f t="shared" si="1"/>
        <v>391.84752884615386</v>
      </c>
      <c r="BG22" s="81">
        <f>+(BF22/'2007'!BG22)-1</f>
        <v>3.4781917433266418E-3</v>
      </c>
    </row>
    <row r="23" spans="1:60" ht="15" customHeight="1">
      <c r="A23" s="6" t="s">
        <v>145</v>
      </c>
      <c r="B23" s="11">
        <f>+B22-B17</f>
        <v>86.85</v>
      </c>
      <c r="C23" s="13">
        <f>+(C9*$B$9+C10*$B$10+C11*$B$11+C12*$B$12+C13*$B$13+C14*$B$14+C15*$B$15+C16*$B$16+C18*$B$18+C21*$B$21)/$B$23</f>
        <v>382.75140513529072</v>
      </c>
      <c r="D23" s="13">
        <f t="shared" ref="D23:BB23" si="2">+(D9*$B$9+D10*$B$10+D11*$B$11+D12*$B$12+D13*$B$13+D14*$B$14+D15*$B$15+D16*$B$16+D18*$B$18+D21*$B$21)/$B$23</f>
        <v>382.43781784686246</v>
      </c>
      <c r="E23" s="13">
        <f t="shared" si="2"/>
        <v>384.47849252734608</v>
      </c>
      <c r="F23" s="13">
        <f t="shared" si="2"/>
        <v>386.19924297063915</v>
      </c>
      <c r="G23" s="13">
        <f t="shared" si="2"/>
        <v>389.66636257915957</v>
      </c>
      <c r="H23" s="13">
        <f t="shared" si="2"/>
        <v>403.3748071848014</v>
      </c>
      <c r="I23" s="13">
        <f t="shared" si="2"/>
        <v>409.23450837075421</v>
      </c>
      <c r="J23" s="13">
        <f t="shared" si="2"/>
        <v>410.16258726540025</v>
      </c>
      <c r="K23" s="13">
        <f t="shared" si="2"/>
        <v>412.88244803684518</v>
      </c>
      <c r="L23" s="13">
        <f t="shared" si="2"/>
        <v>417.90195914795635</v>
      </c>
      <c r="M23" s="13">
        <f t="shared" si="2"/>
        <v>437.1101154634427</v>
      </c>
      <c r="N23" s="13">
        <f t="shared" si="2"/>
        <v>444.44051555555552</v>
      </c>
      <c r="O23" s="13">
        <f t="shared" si="2"/>
        <v>446.58381618883141</v>
      </c>
      <c r="P23" s="13">
        <f t="shared" si="2"/>
        <v>454.84224105929758</v>
      </c>
      <c r="Q23" s="13">
        <f t="shared" si="2"/>
        <v>438.95848557282676</v>
      </c>
      <c r="R23" s="13">
        <f t="shared" si="2"/>
        <v>436.09417128382267</v>
      </c>
      <c r="S23" s="13">
        <f t="shared" si="2"/>
        <v>430.54842788716178</v>
      </c>
      <c r="T23" s="13">
        <f t="shared" si="2"/>
        <v>440.15208052964891</v>
      </c>
      <c r="U23" s="13">
        <f t="shared" si="2"/>
        <v>463.26826652849741</v>
      </c>
      <c r="V23" s="13">
        <f t="shared" si="2"/>
        <v>470.60163995394362</v>
      </c>
      <c r="W23" s="13">
        <f t="shared" si="2"/>
        <v>487.48744481289589</v>
      </c>
      <c r="X23" s="13">
        <f t="shared" si="2"/>
        <v>482.86693577432357</v>
      </c>
      <c r="Y23" s="13">
        <f t="shared" si="2"/>
        <v>461.14918731145661</v>
      </c>
      <c r="Z23" s="13">
        <f t="shared" si="2"/>
        <v>458.9138733448475</v>
      </c>
      <c r="AA23" s="13">
        <f t="shared" si="2"/>
        <v>459.8707265400115</v>
      </c>
      <c r="AB23" s="13">
        <f t="shared" si="2"/>
        <v>441.3201686816351</v>
      </c>
      <c r="AC23" s="13">
        <f t="shared" si="2"/>
        <v>428.73415177892923</v>
      </c>
      <c r="AD23" s="13">
        <f t="shared" si="2"/>
        <v>417.1523889464595</v>
      </c>
      <c r="AE23" s="13">
        <f t="shared" si="2"/>
        <v>415.33379912492808</v>
      </c>
      <c r="AF23" s="13">
        <f t="shared" si="2"/>
        <v>418.27793344847436</v>
      </c>
      <c r="AG23" s="13">
        <f t="shared" si="2"/>
        <v>411.75426567645377</v>
      </c>
      <c r="AH23" s="13">
        <f t="shared" si="2"/>
        <v>401.37132393782383</v>
      </c>
      <c r="AI23" s="13">
        <f t="shared" si="2"/>
        <v>410.94540886586071</v>
      </c>
      <c r="AJ23" s="13">
        <f t="shared" si="2"/>
        <v>417.45904428324707</v>
      </c>
      <c r="AK23" s="13">
        <f t="shared" si="2"/>
        <v>418.19140778353483</v>
      </c>
      <c r="AL23" s="13">
        <f t="shared" si="2"/>
        <v>416.12509593552107</v>
      </c>
      <c r="AM23" s="13">
        <f t="shared" si="2"/>
        <v>421.49015343696027</v>
      </c>
      <c r="AN23" s="13">
        <f t="shared" si="2"/>
        <v>421.60165856073695</v>
      </c>
      <c r="AO23" s="13">
        <f t="shared" si="2"/>
        <v>422.3805631318366</v>
      </c>
      <c r="AP23" s="13">
        <f t="shared" si="2"/>
        <v>423.144079332182</v>
      </c>
      <c r="AQ23" s="13">
        <f t="shared" si="2"/>
        <v>416.86941706390337</v>
      </c>
      <c r="AR23" s="13">
        <f t="shared" si="2"/>
        <v>413.65565006332758</v>
      </c>
      <c r="AS23" s="13">
        <f t="shared" si="2"/>
        <v>408.30583843408181</v>
      </c>
      <c r="AT23" s="13">
        <f t="shared" si="2"/>
        <v>408.28377639608527</v>
      </c>
      <c r="AU23" s="13">
        <f t="shared" si="2"/>
        <v>412.21316967184805</v>
      </c>
      <c r="AV23" s="13">
        <f t="shared" si="2"/>
        <v>403.87193517559012</v>
      </c>
      <c r="AW23" s="13">
        <f t="shared" si="2"/>
        <v>405.41485499136445</v>
      </c>
      <c r="AX23" s="13">
        <f t="shared" si="2"/>
        <v>408.29701632700068</v>
      </c>
      <c r="AY23" s="13">
        <f t="shared" si="2"/>
        <v>407.8843839032815</v>
      </c>
      <c r="AZ23" s="13">
        <f t="shared" si="2"/>
        <v>410.09740598733447</v>
      </c>
      <c r="BA23" s="13">
        <f t="shared" si="2"/>
        <v>404.15782351180189</v>
      </c>
      <c r="BB23" s="13">
        <f t="shared" si="2"/>
        <v>401.63954963730566</v>
      </c>
      <c r="BC23" s="69"/>
      <c r="BD23" s="10">
        <f t="shared" si="0"/>
        <v>-6.2309170526861912E-3</v>
      </c>
      <c r="BE23" s="10">
        <f>+(BB23/'2007'!BB23)-1</f>
        <v>5.5321150038537548E-2</v>
      </c>
      <c r="BF23" s="80">
        <f>+(BF9*$B$9+BF10*$B$10+BF11*$B$11+BF12*$B$12+BF13*$B$13+BF14*$B$14+BF15*$B$15+BF16*$B$16+BF18*$B$18+BF21*$B$21)/$B$23</f>
        <v>422.65288121075253</v>
      </c>
      <c r="BG23" s="81">
        <f>+(BF23/'2007'!BG23)-1</f>
        <v>8.3055448126224674E-2</v>
      </c>
    </row>
    <row r="24" spans="1:60" s="14" customFormat="1" ht="15" customHeight="1">
      <c r="A24" s="26" t="s">
        <v>162</v>
      </c>
      <c r="B24" s="29"/>
      <c r="C24" s="30">
        <f>+(C22/'2007'!C22)-1</f>
        <v>-8.7232955372463228E-2</v>
      </c>
      <c r="D24" s="30">
        <f>+(D22/'2007'!D22)-1</f>
        <v>-8.2227554744007558E-2</v>
      </c>
      <c r="E24" s="30">
        <f>+(E22/'2007'!E22)-1</f>
        <v>-7.5605905590574674E-2</v>
      </c>
      <c r="F24" s="30">
        <f>+(F22/'2007'!F22)-1</f>
        <v>-7.0411014360648783E-2</v>
      </c>
      <c r="G24" s="30">
        <f>+(G22/'2007'!G22)-1</f>
        <v>-8.1264366294966806E-2</v>
      </c>
      <c r="H24" s="30">
        <f>+(H22/'2007'!H22)-1</f>
        <v>-6.0799352675898199E-2</v>
      </c>
      <c r="I24" s="30">
        <f>+(I22/'2007'!I22)-1</f>
        <v>-5.4292479056430532E-2</v>
      </c>
      <c r="J24" s="30">
        <f>+(J22/'2007'!J22)-1</f>
        <v>-5.470506535214581E-2</v>
      </c>
      <c r="K24" s="30">
        <f>+(K22/'2007'!K22)-1</f>
        <v>-3.6247078855550563E-2</v>
      </c>
      <c r="L24" s="30">
        <f>+(L22/'2007'!L22)-1</f>
        <v>-4.0135142368800669E-2</v>
      </c>
      <c r="M24" s="30">
        <f>+(M22/'2007'!M22)-1</f>
        <v>-1.7939766788157563E-2</v>
      </c>
      <c r="N24" s="30">
        <f>+(N22/'2007'!N22)-1</f>
        <v>-1.9187541063995561E-2</v>
      </c>
      <c r="O24" s="30">
        <f>+(O22/'2007'!O22)-1</f>
        <v>-2.9542100962358098E-2</v>
      </c>
      <c r="P24" s="30">
        <f>+(P22/'2007'!P22)-1</f>
        <v>-2.637697673701378E-2</v>
      </c>
      <c r="Q24" s="30">
        <f>+(Q22/'2007'!Q22)-1</f>
        <v>-1.98878659542161E-2</v>
      </c>
      <c r="R24" s="30">
        <f>+(R22/'2007'!R22)-1</f>
        <v>-2.4814352162044528E-2</v>
      </c>
      <c r="S24" s="30">
        <f>+(S22/'2007'!S22)-1</f>
        <v>9.3967226906319645E-3</v>
      </c>
      <c r="T24" s="30">
        <f>+(T22/'2007'!T22)-1</f>
        <v>3.6253616405391487E-2</v>
      </c>
      <c r="U24" s="30">
        <f>+(U22/'2007'!U22)-1</f>
        <v>0.10962134070473395</v>
      </c>
      <c r="V24" s="30">
        <f>+(V22/'2007'!V22)-1</f>
        <v>4.3298099164782E-2</v>
      </c>
      <c r="W24" s="30">
        <f>+(W22/'2007'!W22)-1</f>
        <v>9.1212904811739159E-2</v>
      </c>
      <c r="X24" s="30">
        <f>+(X22/'2007'!X22)-1</f>
        <v>0.11475909319034772</v>
      </c>
      <c r="Y24" s="30">
        <f>+(Y22/'2007'!Y22)-1</f>
        <v>4.437212968944193E-2</v>
      </c>
      <c r="Z24" s="30">
        <f>+(Z22/'2007'!Z22)-1</f>
        <v>4.2837287479781327E-2</v>
      </c>
      <c r="AA24" s="30">
        <f>+(AA22/'2007'!AA22)-1</f>
        <v>7.540009567218009E-2</v>
      </c>
      <c r="AB24" s="30">
        <f>+(AB22/'2007'!AB22)-1</f>
        <v>2.9390698227306444E-2</v>
      </c>
      <c r="AC24" s="30">
        <f>+(AC22/'2007'!AC22)-1</f>
        <v>-1.3061311334983117E-2</v>
      </c>
      <c r="AD24" s="30">
        <f>+(AD22/'2007'!AD22)-1</f>
        <v>-3.3480074721667807E-2</v>
      </c>
      <c r="AE24" s="30">
        <f>+(AE22/'2007'!AE22)-1</f>
        <v>-3.360383220400931E-2</v>
      </c>
      <c r="AF24" s="30">
        <f>+(AF22/'2007'!AF22)-1</f>
        <v>-1.2526301184682898E-2</v>
      </c>
      <c r="AG24" s="30">
        <f>+(AG22/'2007'!AG22)-1</f>
        <v>-2.8536081181076978E-2</v>
      </c>
      <c r="AH24" s="30">
        <f>+(AH22/'2007'!AH22)-1</f>
        <v>-8.4368084357560158E-2</v>
      </c>
      <c r="AI24" s="30">
        <f>+(AI22/'2007'!AI22)-1</f>
        <v>-7.9241102340395941E-2</v>
      </c>
      <c r="AJ24" s="30">
        <f>+(AJ22/'2007'!AJ22)-1</f>
        <v>-2.3952347332050761E-2</v>
      </c>
      <c r="AK24" s="30">
        <f>+(AK22/'2007'!AK22)-1</f>
        <v>-2.4486907573703198E-2</v>
      </c>
      <c r="AL24" s="30">
        <f>+(AL22/'2007'!AL22)-1</f>
        <v>-3.0083976945693536E-2</v>
      </c>
      <c r="AM24" s="30">
        <f>+(AM22/'2007'!AM22)-1</f>
        <v>-8.7959634577431389E-3</v>
      </c>
      <c r="AN24" s="30">
        <f>+(AN22/'2007'!AN22)-1</f>
        <v>-2.1461950135749142E-2</v>
      </c>
      <c r="AO24" s="30">
        <f>+(AO22/'2007'!AO22)-1</f>
        <v>1.435060445207359E-4</v>
      </c>
      <c r="AP24" s="30">
        <f>+(AP22/'2007'!AP22)-1</f>
        <v>-2.5274799489993782E-4</v>
      </c>
      <c r="AQ24" s="30">
        <f>+(AQ22/'2007'!AQ22)-1</f>
        <v>-2.460973351056106E-3</v>
      </c>
      <c r="AR24" s="30">
        <f>+(AR22/'2007'!AR22)-1</f>
        <v>-9.40179888148307E-3</v>
      </c>
      <c r="AS24" s="30">
        <f>+(AS22/'2007'!AS22)-1</f>
        <v>-6.8084076456327303E-3</v>
      </c>
      <c r="AT24" s="30">
        <f>+(AT22/'2007'!AT22)-1</f>
        <v>2.3303023260650146E-3</v>
      </c>
      <c r="AU24" s="30">
        <f>+(AU22/'2007'!AU22)-1</f>
        <v>1.3195821428797716E-2</v>
      </c>
      <c r="AV24" s="30">
        <f>+(AV22/'2007'!AV22)-1</f>
        <v>-1.2995589779673411E-2</v>
      </c>
      <c r="AW24" s="30">
        <f>+(AW22/'2007'!AW22)-1</f>
        <v>-1.80471018742967E-4</v>
      </c>
      <c r="AX24" s="30">
        <f>+(AX22/'2007'!AX22)-1</f>
        <v>6.7302528426893549E-3</v>
      </c>
      <c r="AY24" s="30">
        <f>+(AY22/'2007'!AY22)-1</f>
        <v>1.9081114059533277E-2</v>
      </c>
      <c r="AZ24" s="30">
        <f>+(AZ22/'2007'!AZ22)-1</f>
        <v>2.4110329716931167E-2</v>
      </c>
      <c r="BA24" s="30">
        <f>+(BA22/'2007'!BA22)-1</f>
        <v>6.7744349720191277E-3</v>
      </c>
      <c r="BB24" s="30">
        <f>+(BB22/'2007'!BB22)-1</f>
        <v>-1.5299075029474363E-2</v>
      </c>
      <c r="BC24" s="68"/>
      <c r="BD24" s="10"/>
      <c r="BE24" s="61"/>
      <c r="BF24" s="30">
        <f>+(BF22/'2007'!BG22)-1</f>
        <v>3.4781917433266418E-3</v>
      </c>
      <c r="BH24" s="34"/>
    </row>
    <row r="25" spans="1:60" ht="15" customHeight="1">
      <c r="A25" s="32"/>
    </row>
    <row r="26" spans="1:60" ht="27" customHeight="1">
      <c r="A26" s="422" t="s">
        <v>66</v>
      </c>
      <c r="B26" s="423"/>
      <c r="C26" s="423"/>
      <c r="D26" s="423"/>
      <c r="E26" s="423"/>
      <c r="F26" s="423"/>
      <c r="AQ26" s="40">
        <f>+AQ38-AQ23</f>
        <v>258.43908293609661</v>
      </c>
    </row>
    <row r="27" spans="1:60" ht="17.25" customHeight="1"/>
    <row r="28" spans="1:60" ht="20.100000000000001" customHeight="1">
      <c r="A28" s="1" t="s">
        <v>69</v>
      </c>
      <c r="B28" s="1" t="s">
        <v>70</v>
      </c>
      <c r="C28" s="2">
        <v>39447</v>
      </c>
      <c r="D28" s="2">
        <v>39454</v>
      </c>
      <c r="E28" s="2">
        <v>39461</v>
      </c>
      <c r="F28" s="2">
        <v>39468</v>
      </c>
      <c r="G28" s="2">
        <v>39475</v>
      </c>
      <c r="H28" s="2">
        <v>39482</v>
      </c>
      <c r="I28" s="2">
        <v>39489</v>
      </c>
      <c r="J28" s="2">
        <v>39496</v>
      </c>
      <c r="K28" s="2">
        <v>39503</v>
      </c>
      <c r="L28" s="2">
        <v>39510</v>
      </c>
      <c r="M28" s="2">
        <v>39517</v>
      </c>
      <c r="N28" s="2">
        <v>39524</v>
      </c>
      <c r="O28" s="2">
        <v>39531</v>
      </c>
      <c r="P28" s="2">
        <v>39538</v>
      </c>
      <c r="Q28" s="2">
        <v>39545</v>
      </c>
      <c r="R28" s="2">
        <v>39552</v>
      </c>
      <c r="S28" s="2">
        <v>39559</v>
      </c>
      <c r="T28" s="2">
        <v>39566</v>
      </c>
      <c r="U28" s="2">
        <v>39573</v>
      </c>
      <c r="V28" s="2">
        <v>39580</v>
      </c>
      <c r="W28" s="2">
        <v>39587</v>
      </c>
      <c r="X28" s="2">
        <v>39594</v>
      </c>
      <c r="Y28" s="2">
        <v>39601</v>
      </c>
      <c r="Z28" s="2">
        <v>39608</v>
      </c>
      <c r="AA28" s="2">
        <v>39615</v>
      </c>
      <c r="AB28" s="2">
        <v>39622</v>
      </c>
      <c r="AC28" s="2">
        <v>39629</v>
      </c>
      <c r="AD28" s="2">
        <v>39636</v>
      </c>
      <c r="AE28" s="2">
        <v>39643</v>
      </c>
      <c r="AF28" s="2">
        <v>39650</v>
      </c>
      <c r="AG28" s="2">
        <v>39657</v>
      </c>
      <c r="AH28" s="2">
        <v>39664</v>
      </c>
      <c r="AI28" s="2">
        <v>39671</v>
      </c>
      <c r="AJ28" s="2">
        <v>39678</v>
      </c>
      <c r="AK28" s="2">
        <v>39685</v>
      </c>
      <c r="AL28" s="2">
        <v>39692</v>
      </c>
      <c r="AM28" s="2">
        <v>39699</v>
      </c>
      <c r="AN28" s="2">
        <v>39706</v>
      </c>
      <c r="AO28" s="2">
        <v>39713</v>
      </c>
      <c r="AP28" s="2">
        <v>39720</v>
      </c>
      <c r="AQ28" s="2">
        <v>39727</v>
      </c>
      <c r="AR28" s="2">
        <v>39734</v>
      </c>
      <c r="AS28" s="2">
        <v>39741</v>
      </c>
      <c r="AT28" s="2">
        <v>39748</v>
      </c>
      <c r="AU28" s="2">
        <v>39755</v>
      </c>
      <c r="AV28" s="2">
        <v>39762</v>
      </c>
      <c r="AW28" s="2">
        <v>39769</v>
      </c>
      <c r="AX28" s="2">
        <v>39776</v>
      </c>
      <c r="AY28" s="2">
        <v>39783</v>
      </c>
      <c r="AZ28" s="2">
        <v>39790</v>
      </c>
      <c r="BA28" s="2">
        <v>39797</v>
      </c>
      <c r="BB28" s="2">
        <v>39804</v>
      </c>
      <c r="BC28" s="3"/>
      <c r="BD28" s="3" t="s">
        <v>71</v>
      </c>
      <c r="BE28" s="3" t="s">
        <v>71</v>
      </c>
      <c r="BF28" s="2" t="s">
        <v>159</v>
      </c>
      <c r="BG28" s="73" t="s">
        <v>163</v>
      </c>
    </row>
    <row r="29" spans="1:60" ht="15" customHeight="1">
      <c r="A29" s="4"/>
      <c r="B29" s="4"/>
      <c r="C29" s="3" t="s">
        <v>72</v>
      </c>
      <c r="D29" s="3" t="s">
        <v>73</v>
      </c>
      <c r="E29" s="3" t="s">
        <v>74</v>
      </c>
      <c r="F29" s="3" t="s">
        <v>75</v>
      </c>
      <c r="G29" s="3" t="s">
        <v>76</v>
      </c>
      <c r="H29" s="3" t="s">
        <v>77</v>
      </c>
      <c r="I29" s="3" t="s">
        <v>78</v>
      </c>
      <c r="J29" s="3" t="s">
        <v>79</v>
      </c>
      <c r="K29" s="3" t="s">
        <v>80</v>
      </c>
      <c r="L29" s="3" t="s">
        <v>81</v>
      </c>
      <c r="M29" s="3" t="s">
        <v>82</v>
      </c>
      <c r="N29" s="3" t="s">
        <v>83</v>
      </c>
      <c r="O29" s="3" t="s">
        <v>84</v>
      </c>
      <c r="P29" s="3" t="s">
        <v>85</v>
      </c>
      <c r="Q29" s="3" t="s">
        <v>86</v>
      </c>
      <c r="R29" s="3" t="s">
        <v>87</v>
      </c>
      <c r="S29" s="3" t="s">
        <v>88</v>
      </c>
      <c r="T29" s="3" t="s">
        <v>89</v>
      </c>
      <c r="U29" s="3" t="s">
        <v>90</v>
      </c>
      <c r="V29" s="3" t="s">
        <v>91</v>
      </c>
      <c r="W29" s="3" t="s">
        <v>92</v>
      </c>
      <c r="X29" s="3" t="s">
        <v>93</v>
      </c>
      <c r="Y29" s="3" t="s">
        <v>94</v>
      </c>
      <c r="Z29" s="3" t="s">
        <v>95</v>
      </c>
      <c r="AA29" s="3" t="s">
        <v>96</v>
      </c>
      <c r="AB29" s="3" t="s">
        <v>97</v>
      </c>
      <c r="AC29" s="3" t="s">
        <v>98</v>
      </c>
      <c r="AD29" s="3" t="s">
        <v>99</v>
      </c>
      <c r="AE29" s="3" t="s">
        <v>100</v>
      </c>
      <c r="AF29" s="3" t="s">
        <v>101</v>
      </c>
      <c r="AG29" s="3" t="s">
        <v>102</v>
      </c>
      <c r="AH29" s="3" t="s">
        <v>103</v>
      </c>
      <c r="AI29" s="3" t="s">
        <v>104</v>
      </c>
      <c r="AJ29" s="3" t="s">
        <v>105</v>
      </c>
      <c r="AK29" s="3" t="s">
        <v>106</v>
      </c>
      <c r="AL29" s="3" t="s">
        <v>107</v>
      </c>
      <c r="AM29" s="3" t="s">
        <v>108</v>
      </c>
      <c r="AN29" s="3" t="s">
        <v>109</v>
      </c>
      <c r="AO29" s="3" t="s">
        <v>110</v>
      </c>
      <c r="AP29" s="3" t="s">
        <v>111</v>
      </c>
      <c r="AQ29" s="3" t="s">
        <v>112</v>
      </c>
      <c r="AR29" s="3" t="s">
        <v>113</v>
      </c>
      <c r="AS29" s="3" t="s">
        <v>114</v>
      </c>
      <c r="AT29" s="3" t="s">
        <v>115</v>
      </c>
      <c r="AU29" s="3" t="s">
        <v>116</v>
      </c>
      <c r="AV29" s="3" t="s">
        <v>117</v>
      </c>
      <c r="AW29" s="3" t="s">
        <v>118</v>
      </c>
      <c r="AX29" s="3" t="s">
        <v>119</v>
      </c>
      <c r="AY29" s="3" t="s">
        <v>120</v>
      </c>
      <c r="AZ29" s="3" t="s">
        <v>121</v>
      </c>
      <c r="BA29" s="3" t="s">
        <v>122</v>
      </c>
      <c r="BB29" s="3" t="s">
        <v>123</v>
      </c>
      <c r="BC29" s="5"/>
      <c r="BD29" s="5" t="s">
        <v>124</v>
      </c>
      <c r="BE29" s="5" t="s">
        <v>125</v>
      </c>
      <c r="BF29" s="3"/>
      <c r="BG29" s="75"/>
    </row>
    <row r="30" spans="1:60" ht="15" customHeight="1">
      <c r="A30" s="6" t="s">
        <v>137</v>
      </c>
      <c r="B30" s="7">
        <v>23.21</v>
      </c>
      <c r="C30" s="8">
        <v>493.28400000000005</v>
      </c>
      <c r="D30" s="8">
        <v>490.24200000000002</v>
      </c>
      <c r="E30" s="8">
        <v>478.07800000000003</v>
      </c>
      <c r="F30" s="8">
        <v>471.916</v>
      </c>
      <c r="G30" s="8">
        <v>455.37600000000003</v>
      </c>
      <c r="H30" s="8">
        <v>445.67200000000003</v>
      </c>
      <c r="I30" s="8">
        <v>441.68800000000005</v>
      </c>
      <c r="J30" s="8">
        <v>441.80400000000003</v>
      </c>
      <c r="K30" s="8">
        <v>444.74400000000003</v>
      </c>
      <c r="L30" s="8">
        <v>444</v>
      </c>
      <c r="M30" s="8">
        <v>443.05200000000002</v>
      </c>
      <c r="N30" s="8">
        <v>442.988</v>
      </c>
      <c r="O30" s="8">
        <v>443.57</v>
      </c>
      <c r="P30" s="8">
        <v>438.786</v>
      </c>
      <c r="Q30" s="8">
        <v>467.12</v>
      </c>
      <c r="R30" s="8">
        <v>510.94600000000003</v>
      </c>
      <c r="S30" s="8">
        <v>532.84800000000007</v>
      </c>
      <c r="T30" s="8">
        <v>524.93600000000004</v>
      </c>
      <c r="U30" s="8">
        <v>506.58800000000002</v>
      </c>
      <c r="V30" s="8">
        <v>502.31600000000003</v>
      </c>
      <c r="W30" s="8">
        <v>497.06600000000003</v>
      </c>
      <c r="X30" s="8">
        <v>497.31</v>
      </c>
      <c r="Y30" s="8">
        <v>491.80200000000002</v>
      </c>
      <c r="Z30" s="8">
        <v>485.60600000000005</v>
      </c>
      <c r="AA30" s="8">
        <v>497.22800000000001</v>
      </c>
      <c r="AB30" s="8">
        <v>498.80800000000005</v>
      </c>
      <c r="AC30" s="8">
        <v>499.19200000000001</v>
      </c>
      <c r="AD30" s="8">
        <v>536.84</v>
      </c>
      <c r="AE30" s="8">
        <v>541.56600000000003</v>
      </c>
      <c r="AF30" s="8">
        <v>542.73400000000004</v>
      </c>
      <c r="AG30" s="8">
        <v>552.16200000000003</v>
      </c>
      <c r="AH30" s="8">
        <v>575.53</v>
      </c>
      <c r="AI30" s="8">
        <v>587.83199999999999</v>
      </c>
      <c r="AJ30" s="8">
        <v>585.93600000000004</v>
      </c>
      <c r="AK30" s="8">
        <v>587.02200000000005</v>
      </c>
      <c r="AL30" s="8">
        <v>573.94799999999998</v>
      </c>
      <c r="AM30" s="8">
        <v>587.77200000000005</v>
      </c>
      <c r="AN30" s="8">
        <v>592.33600000000001</v>
      </c>
      <c r="AO30" s="8">
        <v>596.53600000000006</v>
      </c>
      <c r="AP30" s="8">
        <v>588.19600000000003</v>
      </c>
      <c r="AQ30" s="8">
        <v>578.13600000000008</v>
      </c>
      <c r="AR30" s="8">
        <v>578.49599999999998</v>
      </c>
      <c r="AS30" s="8">
        <v>561.06600000000003</v>
      </c>
      <c r="AT30" s="8">
        <v>556.72199999999998</v>
      </c>
      <c r="AU30" s="8">
        <v>548.67600000000004</v>
      </c>
      <c r="AV30" s="8">
        <v>539.9</v>
      </c>
      <c r="AW30" s="8">
        <v>506.90800000000002</v>
      </c>
      <c r="AX30" s="8">
        <v>500.26</v>
      </c>
      <c r="AY30" s="8">
        <v>484.17600000000004</v>
      </c>
      <c r="AZ30" s="8">
        <v>510.80200000000002</v>
      </c>
      <c r="BA30" s="8">
        <v>522.91600000000005</v>
      </c>
      <c r="BB30" s="8">
        <v>543.63400000000001</v>
      </c>
      <c r="BC30" s="9"/>
      <c r="BD30" s="10">
        <f>+(BB30/BA30)-1</f>
        <v>3.9620130192994596E-2</v>
      </c>
      <c r="BE30" s="10">
        <f>+(BB30/'2007'!BB30)-1</f>
        <v>8.3527662509018885E-2</v>
      </c>
      <c r="BF30" s="8">
        <f>AVERAGE(C30:BB30)</f>
        <v>514.75130769230771</v>
      </c>
      <c r="BG30" s="81">
        <f>+(BF30/'2007'!BG30)-1</f>
        <v>6.0552677466740867E-3</v>
      </c>
    </row>
    <row r="31" spans="1:60" ht="15" customHeight="1">
      <c r="A31" s="6" t="s">
        <v>129</v>
      </c>
      <c r="B31" s="7">
        <v>52.3</v>
      </c>
      <c r="C31" s="8">
        <v>772.79</v>
      </c>
      <c r="D31" s="8">
        <v>738.9</v>
      </c>
      <c r="E31" s="8">
        <v>725.39</v>
      </c>
      <c r="F31" s="8">
        <v>599.66999999999996</v>
      </c>
      <c r="G31" s="8">
        <v>606.54999999999995</v>
      </c>
      <c r="H31" s="8">
        <v>595.72</v>
      </c>
      <c r="I31" s="8">
        <v>613.47</v>
      </c>
      <c r="J31" s="8">
        <v>613.04999999999995</v>
      </c>
      <c r="K31" s="8">
        <v>616.99</v>
      </c>
      <c r="L31" s="8">
        <v>613.61</v>
      </c>
      <c r="M31" s="8">
        <v>614.25</v>
      </c>
      <c r="N31" s="8">
        <v>603.22</v>
      </c>
      <c r="O31" s="8">
        <v>596.94000000000005</v>
      </c>
      <c r="P31" s="8">
        <v>560.34</v>
      </c>
      <c r="Q31" s="8">
        <v>567.04999999999995</v>
      </c>
      <c r="R31" s="8">
        <v>546.96</v>
      </c>
      <c r="S31" s="8">
        <v>523.94000000000005</v>
      </c>
      <c r="T31" s="8">
        <v>494.13</v>
      </c>
      <c r="U31" s="8">
        <v>493.44</v>
      </c>
      <c r="V31" s="8">
        <v>501.73</v>
      </c>
      <c r="W31" s="8">
        <v>513.6</v>
      </c>
      <c r="X31" s="8">
        <v>513.72</v>
      </c>
      <c r="Y31" s="8">
        <v>516.52</v>
      </c>
      <c r="Z31" s="8">
        <v>520.76</v>
      </c>
      <c r="AA31" s="8">
        <v>530.64</v>
      </c>
      <c r="AB31" s="8">
        <v>529.91999999999996</v>
      </c>
      <c r="AC31" s="8">
        <v>536.66999999999996</v>
      </c>
      <c r="AD31" s="8">
        <v>595.63</v>
      </c>
      <c r="AE31" s="8">
        <v>605.98</v>
      </c>
      <c r="AF31" s="8">
        <v>618.37</v>
      </c>
      <c r="AG31" s="8">
        <v>620.69000000000005</v>
      </c>
      <c r="AH31" s="8">
        <v>615.41999999999996</v>
      </c>
      <c r="AI31" s="8">
        <v>604.54</v>
      </c>
      <c r="AJ31" s="8">
        <v>616.66</v>
      </c>
      <c r="AK31" s="8">
        <v>661.74</v>
      </c>
      <c r="AL31" s="8">
        <v>673.89</v>
      </c>
      <c r="AM31" s="8">
        <v>678.43</v>
      </c>
      <c r="AN31" s="8">
        <v>681.95</v>
      </c>
      <c r="AO31" s="8">
        <v>711.51</v>
      </c>
      <c r="AP31" s="8">
        <v>746.54</v>
      </c>
      <c r="AQ31" s="8">
        <v>759.19</v>
      </c>
      <c r="AR31" s="8">
        <v>757.16</v>
      </c>
      <c r="AS31" s="8">
        <v>757.16</v>
      </c>
      <c r="AT31" s="8">
        <v>820.52</v>
      </c>
      <c r="AU31" s="8">
        <v>872.77</v>
      </c>
      <c r="AV31" s="8">
        <v>896.08</v>
      </c>
      <c r="AW31" s="8">
        <v>898.25</v>
      </c>
      <c r="AX31" s="8">
        <v>890.71</v>
      </c>
      <c r="AY31" s="8">
        <v>871.62</v>
      </c>
      <c r="AZ31" s="8">
        <v>852.75</v>
      </c>
      <c r="BA31" s="8">
        <v>844.46</v>
      </c>
      <c r="BB31" s="8">
        <v>841.76</v>
      </c>
      <c r="BC31" s="9"/>
      <c r="BD31" s="10">
        <f t="shared" ref="BD31:BD38" si="3">+(BB31/BA31)-1</f>
        <v>-3.1973095232457061E-3</v>
      </c>
      <c r="BE31" s="10">
        <f>+(BB31/'2007'!BB31)-1</f>
        <v>7.349546631298387E-2</v>
      </c>
      <c r="BF31" s="8">
        <f t="shared" ref="BF31:BF38" si="4">AVERAGE(C31:BB31)</f>
        <v>656.80288461538464</v>
      </c>
      <c r="BG31" s="81">
        <f>+(BF31/'2007'!BG31)-1</f>
        <v>9.686656163850027E-2</v>
      </c>
    </row>
    <row r="32" spans="1:60" ht="15" customHeight="1">
      <c r="A32" s="6" t="s">
        <v>138</v>
      </c>
      <c r="B32" s="7">
        <v>19.37</v>
      </c>
      <c r="C32" s="8">
        <v>733.19</v>
      </c>
      <c r="D32" s="8">
        <v>726.8</v>
      </c>
      <c r="E32" s="8">
        <v>721.92</v>
      </c>
      <c r="F32" s="8">
        <v>721.92</v>
      </c>
      <c r="G32" s="8">
        <v>550.83000000000004</v>
      </c>
      <c r="H32" s="8">
        <v>568.19000000000005</v>
      </c>
      <c r="I32" s="8">
        <v>586.13</v>
      </c>
      <c r="J32" s="8">
        <v>601.59</v>
      </c>
      <c r="K32" s="8">
        <v>628.95000000000005</v>
      </c>
      <c r="L32" s="8">
        <v>640.37</v>
      </c>
      <c r="M32" s="8">
        <v>748.79</v>
      </c>
      <c r="N32" s="8">
        <v>739.79</v>
      </c>
      <c r="O32" s="8">
        <v>668.54</v>
      </c>
      <c r="P32" s="8">
        <v>600.36</v>
      </c>
      <c r="Q32" s="8">
        <v>563.22</v>
      </c>
      <c r="R32" s="8">
        <v>559.49</v>
      </c>
      <c r="S32" s="8">
        <v>542.30999999999995</v>
      </c>
      <c r="T32" s="8">
        <v>532.45000000000005</v>
      </c>
      <c r="U32" s="8">
        <v>570.1</v>
      </c>
      <c r="V32" s="8">
        <v>560.72</v>
      </c>
      <c r="W32" s="8">
        <v>551.15</v>
      </c>
      <c r="X32" s="8">
        <v>549.1</v>
      </c>
      <c r="Y32" s="8">
        <v>612.22</v>
      </c>
      <c r="Z32" s="8">
        <v>614.22</v>
      </c>
      <c r="AA32" s="8">
        <v>618.48</v>
      </c>
      <c r="AB32" s="8">
        <v>618.79999999999995</v>
      </c>
      <c r="AC32" s="8">
        <v>598.66999999999996</v>
      </c>
      <c r="AD32" s="8">
        <v>598.11</v>
      </c>
      <c r="AE32" s="8">
        <v>622.91999999999996</v>
      </c>
      <c r="AF32" s="8">
        <v>622.91999999999996</v>
      </c>
      <c r="AG32" s="8">
        <v>622.91999999999996</v>
      </c>
      <c r="AH32" s="8">
        <v>622.91999999999996</v>
      </c>
      <c r="AI32" s="8">
        <v>622.91999999999996</v>
      </c>
      <c r="AJ32" s="8">
        <v>622.91999999999996</v>
      </c>
      <c r="AK32" s="8">
        <v>622.91999999999996</v>
      </c>
      <c r="AL32" s="8">
        <v>622.91999999999996</v>
      </c>
      <c r="AM32" s="8">
        <v>687.34</v>
      </c>
      <c r="AN32" s="8">
        <v>676.4</v>
      </c>
      <c r="AO32" s="8">
        <v>677.17</v>
      </c>
      <c r="AP32" s="8">
        <v>677.17</v>
      </c>
      <c r="AQ32" s="8">
        <v>621.34</v>
      </c>
      <c r="AR32" s="8">
        <v>678.23</v>
      </c>
      <c r="AS32" s="8">
        <v>678.6</v>
      </c>
      <c r="AT32" s="8">
        <v>678.6</v>
      </c>
      <c r="AU32" s="8">
        <v>678.6</v>
      </c>
      <c r="AV32" s="8">
        <v>678.6</v>
      </c>
      <c r="AW32" s="8">
        <v>645.46</v>
      </c>
      <c r="AX32" s="8">
        <v>645.46</v>
      </c>
      <c r="AY32" s="8">
        <v>629.95000000000005</v>
      </c>
      <c r="AZ32" s="8">
        <v>589.71</v>
      </c>
      <c r="BA32" s="8">
        <v>589.71</v>
      </c>
      <c r="BB32" s="8">
        <v>589.71</v>
      </c>
      <c r="BC32" s="9"/>
      <c r="BD32" s="10">
        <f t="shared" si="3"/>
        <v>0</v>
      </c>
      <c r="BE32" s="10">
        <f>+(BB32/'2007'!BB32)-1</f>
        <v>-0.19569279450074328</v>
      </c>
      <c r="BF32" s="8">
        <f t="shared" si="4"/>
        <v>629.45807692307631</v>
      </c>
      <c r="BG32" s="81">
        <f>+(BF32/'2007'!BG32)-1</f>
        <v>-2.4936412720184431E-2</v>
      </c>
    </row>
    <row r="33" spans="1:60" ht="15" customHeight="1">
      <c r="A33" s="6" t="s">
        <v>139</v>
      </c>
      <c r="B33" s="7">
        <v>0.93</v>
      </c>
      <c r="C33" s="8">
        <v>589</v>
      </c>
      <c r="D33" s="8">
        <v>570</v>
      </c>
      <c r="E33" s="8">
        <v>513</v>
      </c>
      <c r="F33" s="8">
        <v>504</v>
      </c>
      <c r="G33" s="8">
        <v>496</v>
      </c>
      <c r="H33" s="8">
        <v>471</v>
      </c>
      <c r="I33" s="8">
        <v>444</v>
      </c>
      <c r="J33" s="8">
        <v>448</v>
      </c>
      <c r="K33" s="8">
        <v>459</v>
      </c>
      <c r="L33" s="8">
        <v>456</v>
      </c>
      <c r="M33" s="8">
        <v>456</v>
      </c>
      <c r="N33" s="8">
        <v>487</v>
      </c>
      <c r="O33" s="8">
        <v>520</v>
      </c>
      <c r="P33" s="8">
        <v>557</v>
      </c>
      <c r="Q33" s="8">
        <v>554</v>
      </c>
      <c r="R33" s="8">
        <v>514</v>
      </c>
      <c r="S33" s="8">
        <v>494</v>
      </c>
      <c r="T33" s="8">
        <v>481</v>
      </c>
      <c r="U33" s="8">
        <v>474</v>
      </c>
      <c r="V33" s="8">
        <v>471</v>
      </c>
      <c r="W33" s="8">
        <v>446</v>
      </c>
      <c r="X33" s="8">
        <v>441</v>
      </c>
      <c r="Y33" s="8">
        <v>422</v>
      </c>
      <c r="Z33" s="8">
        <v>436</v>
      </c>
      <c r="AA33" s="8">
        <v>410</v>
      </c>
      <c r="AB33" s="8">
        <v>410</v>
      </c>
      <c r="AC33" s="8">
        <v>412</v>
      </c>
      <c r="AD33" s="8">
        <v>415</v>
      </c>
      <c r="AE33" s="8">
        <v>430</v>
      </c>
      <c r="AF33" s="8">
        <v>440</v>
      </c>
      <c r="AG33" s="8">
        <v>453</v>
      </c>
      <c r="AH33" s="8">
        <v>462</v>
      </c>
      <c r="AI33" s="8">
        <v>469</v>
      </c>
      <c r="AJ33" s="8">
        <v>468</v>
      </c>
      <c r="AK33" s="8">
        <v>478</v>
      </c>
      <c r="AL33" s="8">
        <v>507</v>
      </c>
      <c r="AM33" s="8">
        <v>529</v>
      </c>
      <c r="AN33" s="8">
        <v>542</v>
      </c>
      <c r="AO33" s="8">
        <v>579</v>
      </c>
      <c r="AP33" s="8">
        <v>597</v>
      </c>
      <c r="AQ33" s="8">
        <v>611</v>
      </c>
      <c r="AR33" s="8">
        <v>617</v>
      </c>
      <c r="AS33" s="8">
        <v>640</v>
      </c>
      <c r="AT33" s="8">
        <v>678</v>
      </c>
      <c r="AU33" s="8">
        <v>693</v>
      </c>
      <c r="AV33" s="8">
        <v>703</v>
      </c>
      <c r="AW33" s="8">
        <v>733</v>
      </c>
      <c r="AX33" s="8">
        <v>767</v>
      </c>
      <c r="AY33" s="8">
        <v>782</v>
      </c>
      <c r="AZ33" s="8">
        <v>798</v>
      </c>
      <c r="BA33" s="8">
        <v>792</v>
      </c>
      <c r="BB33" s="8">
        <v>817</v>
      </c>
      <c r="BC33" s="9"/>
      <c r="BD33" s="10">
        <f t="shared" si="3"/>
        <v>3.1565656565656575E-2</v>
      </c>
      <c r="BE33" s="10">
        <f>+(BB33/'2007'!BB33)-1</f>
        <v>0.31005172058537034</v>
      </c>
      <c r="BF33" s="8">
        <f t="shared" si="4"/>
        <v>537.21153846153845</v>
      </c>
      <c r="BG33" s="81">
        <f>+(BF33/'2007'!BG33)-1</f>
        <v>5.7188796902514216E-2</v>
      </c>
    </row>
    <row r="34" spans="1:60" ht="15" customHeight="1">
      <c r="A34" s="6" t="s">
        <v>140</v>
      </c>
      <c r="B34" s="7">
        <v>0.26</v>
      </c>
      <c r="C34" s="8">
        <v>673.27629999999999</v>
      </c>
      <c r="D34" s="8">
        <v>662.61040000000003</v>
      </c>
      <c r="E34" s="8">
        <v>579.85019999999997</v>
      </c>
      <c r="F34" s="8">
        <v>527.52819999999997</v>
      </c>
      <c r="G34" s="8">
        <v>503.54740000000004</v>
      </c>
      <c r="H34" s="8">
        <v>508.24520000000001</v>
      </c>
      <c r="I34" s="8">
        <v>519.27330000000006</v>
      </c>
      <c r="J34" s="8">
        <v>557.57619999999997</v>
      </c>
      <c r="K34" s="8">
        <v>566.85140000000001</v>
      </c>
      <c r="L34" s="8">
        <v>600.9837</v>
      </c>
      <c r="M34" s="8">
        <v>618.56240000000003</v>
      </c>
      <c r="N34" s="8">
        <v>603.11570000000006</v>
      </c>
      <c r="O34" s="8">
        <v>494.71370000000002</v>
      </c>
      <c r="P34" s="8">
        <v>455.75380000000001</v>
      </c>
      <c r="Q34" s="8">
        <v>485.05630000000002</v>
      </c>
      <c r="R34" s="8">
        <v>426.17560000000003</v>
      </c>
      <c r="S34" s="8">
        <v>404.17260000000005</v>
      </c>
      <c r="T34" s="8">
        <v>400.56220000000002</v>
      </c>
      <c r="U34" s="8">
        <v>397.36500000000001</v>
      </c>
      <c r="V34" s="8">
        <v>424.69480000000004</v>
      </c>
      <c r="W34" s="8">
        <v>398.27350000000001</v>
      </c>
      <c r="X34" s="8">
        <v>417.23320000000001</v>
      </c>
      <c r="Y34" s="8">
        <v>419.35</v>
      </c>
      <c r="Z34" s="8">
        <v>409.98400000000004</v>
      </c>
      <c r="AA34" s="8">
        <v>411.73099999999999</v>
      </c>
      <c r="AB34" s="8">
        <v>420.3861</v>
      </c>
      <c r="AC34" s="8">
        <v>440.43110000000001</v>
      </c>
      <c r="AD34" s="8">
        <v>438.96290000000005</v>
      </c>
      <c r="AE34" s="8">
        <v>437.71630000000005</v>
      </c>
      <c r="AF34" s="8">
        <v>492.45150000000001</v>
      </c>
      <c r="AG34" s="8">
        <v>508.78650000000005</v>
      </c>
      <c r="AH34" s="8">
        <v>515.96730000000002</v>
      </c>
      <c r="AI34" s="8">
        <v>515.32820000000004</v>
      </c>
      <c r="AJ34" s="8">
        <v>494.60480000000001</v>
      </c>
      <c r="AK34" s="8">
        <v>545.58150000000001</v>
      </c>
      <c r="AL34" s="8">
        <v>557.43880000000001</v>
      </c>
      <c r="AM34" s="8">
        <v>534.94010000000003</v>
      </c>
      <c r="AN34" s="8">
        <v>527.06690000000003</v>
      </c>
      <c r="AO34" s="8">
        <v>557.36120000000005</v>
      </c>
      <c r="AP34" s="8">
        <v>525.87160000000006</v>
      </c>
      <c r="AQ34" s="8">
        <v>541.45850000000007</v>
      </c>
      <c r="AR34" s="8">
        <v>537.40190000000007</v>
      </c>
      <c r="AS34" s="8">
        <v>510.99030000000005</v>
      </c>
      <c r="AT34" s="8">
        <v>512.96720000000005</v>
      </c>
      <c r="AU34" s="8">
        <v>566.44299999999998</v>
      </c>
      <c r="AV34" s="8">
        <v>584.69479999999999</v>
      </c>
      <c r="AW34" s="8">
        <v>609.63530000000003</v>
      </c>
      <c r="AX34" s="8">
        <v>608.30579999999998</v>
      </c>
      <c r="AY34" s="8">
        <v>624.61470000000008</v>
      </c>
      <c r="AZ34" s="8">
        <v>638.13900000000001</v>
      </c>
      <c r="BA34" s="8">
        <v>659.56380000000001</v>
      </c>
      <c r="BB34" s="8">
        <v>672.02700000000004</v>
      </c>
      <c r="BC34" s="9"/>
      <c r="BD34" s="10">
        <f t="shared" si="3"/>
        <v>1.8896124984421503E-2</v>
      </c>
      <c r="BE34" s="10">
        <f>+(BB34/'2007'!BB34)-1</f>
        <v>-6.6366947208151839E-4</v>
      </c>
      <c r="BF34" s="8">
        <f t="shared" si="4"/>
        <v>520.10811923076938</v>
      </c>
      <c r="BG34" s="81">
        <f>+(BF34/'2007'!BG34)-1</f>
        <v>1.0915627770069714E-2</v>
      </c>
    </row>
    <row r="35" spans="1:60" ht="15" customHeight="1">
      <c r="A35" s="6" t="s">
        <v>141</v>
      </c>
      <c r="B35" s="7">
        <v>3.64</v>
      </c>
      <c r="C35" s="8">
        <v>472</v>
      </c>
      <c r="D35" s="8">
        <v>429</v>
      </c>
      <c r="E35" s="8">
        <v>424</v>
      </c>
      <c r="F35" s="8">
        <v>412</v>
      </c>
      <c r="G35" s="8">
        <v>396</v>
      </c>
      <c r="H35" s="8">
        <v>396</v>
      </c>
      <c r="I35" s="8">
        <v>396</v>
      </c>
      <c r="J35" s="8">
        <v>396</v>
      </c>
      <c r="K35" s="8">
        <v>396</v>
      </c>
      <c r="L35" s="8">
        <v>396</v>
      </c>
      <c r="M35" s="8">
        <v>420</v>
      </c>
      <c r="N35" s="8">
        <v>424</v>
      </c>
      <c r="O35" s="8">
        <v>424</v>
      </c>
      <c r="P35" s="8">
        <v>418</v>
      </c>
      <c r="Q35" s="8">
        <v>416</v>
      </c>
      <c r="R35" s="8">
        <v>405.8</v>
      </c>
      <c r="S35" s="8">
        <v>381.8</v>
      </c>
      <c r="T35" s="8">
        <v>369.8</v>
      </c>
      <c r="U35" s="8">
        <v>369.8</v>
      </c>
      <c r="V35" s="8">
        <v>363</v>
      </c>
      <c r="W35" s="8">
        <v>363</v>
      </c>
      <c r="X35" s="8">
        <v>349</v>
      </c>
      <c r="Y35" s="8">
        <v>349</v>
      </c>
      <c r="Z35" s="8">
        <v>349</v>
      </c>
      <c r="AA35" s="8">
        <v>347</v>
      </c>
      <c r="AB35" s="8">
        <v>347</v>
      </c>
      <c r="AC35" s="8">
        <v>335</v>
      </c>
      <c r="AD35" s="8">
        <v>335</v>
      </c>
      <c r="AE35" s="8">
        <v>345</v>
      </c>
      <c r="AF35" s="8">
        <v>333</v>
      </c>
      <c r="AG35" s="8">
        <v>333</v>
      </c>
      <c r="AH35" s="8">
        <v>333</v>
      </c>
      <c r="AI35" s="8">
        <v>333</v>
      </c>
      <c r="AJ35" s="8">
        <v>333</v>
      </c>
      <c r="AK35" s="8">
        <v>343</v>
      </c>
      <c r="AL35" s="8">
        <v>355</v>
      </c>
      <c r="AM35" s="8">
        <v>355</v>
      </c>
      <c r="AN35" s="8">
        <v>355</v>
      </c>
      <c r="AO35" s="8">
        <v>375</v>
      </c>
      <c r="AP35" s="8">
        <v>411</v>
      </c>
      <c r="AQ35" s="8">
        <v>423</v>
      </c>
      <c r="AR35" s="8">
        <v>423</v>
      </c>
      <c r="AS35" s="8">
        <v>425</v>
      </c>
      <c r="AT35" s="8">
        <v>437</v>
      </c>
      <c r="AU35" s="8">
        <v>451</v>
      </c>
      <c r="AV35" s="8">
        <v>463</v>
      </c>
      <c r="AW35" s="8">
        <v>475</v>
      </c>
      <c r="AX35" s="8">
        <v>475</v>
      </c>
      <c r="AY35" s="8">
        <v>486</v>
      </c>
      <c r="AZ35" s="8">
        <v>486</v>
      </c>
      <c r="BA35" s="8">
        <v>491</v>
      </c>
      <c r="BB35" s="8">
        <v>491</v>
      </c>
      <c r="BC35" s="9"/>
      <c r="BD35" s="10">
        <f t="shared" si="3"/>
        <v>0</v>
      </c>
      <c r="BE35" s="10">
        <f>+(BB35/'2007'!BB35)-1</f>
        <v>4.0254237288135597E-2</v>
      </c>
      <c r="BF35" s="8">
        <f t="shared" si="4"/>
        <v>396.33076923076925</v>
      </c>
      <c r="BG35" s="81">
        <f>+(BF35/'2007'!BG35)-1</f>
        <v>4.8461224930314906E-2</v>
      </c>
    </row>
    <row r="36" spans="1:60" ht="15" customHeight="1">
      <c r="A36" s="6" t="s">
        <v>142</v>
      </c>
      <c r="B36" s="7">
        <v>0.26</v>
      </c>
      <c r="C36" s="8">
        <v>384</v>
      </c>
      <c r="D36" s="8">
        <v>396.08</v>
      </c>
      <c r="E36" s="8">
        <v>402.41</v>
      </c>
      <c r="F36" s="8">
        <v>414.33</v>
      </c>
      <c r="G36" s="8">
        <v>409.98</v>
      </c>
      <c r="H36" s="8">
        <v>383.39</v>
      </c>
      <c r="I36" s="8">
        <v>396.69</v>
      </c>
      <c r="J36" s="8">
        <v>414.84</v>
      </c>
      <c r="K36" s="8">
        <v>436.78</v>
      </c>
      <c r="L36" s="8">
        <v>423.57</v>
      </c>
      <c r="M36" s="8">
        <v>446.44</v>
      </c>
      <c r="N36" s="8">
        <v>392.62</v>
      </c>
      <c r="O36" s="8">
        <v>439.94</v>
      </c>
      <c r="P36" s="8">
        <v>431.15</v>
      </c>
      <c r="Q36" s="8">
        <v>419.92</v>
      </c>
      <c r="R36" s="8">
        <v>434.92</v>
      </c>
      <c r="S36" s="8">
        <v>438.68</v>
      </c>
      <c r="T36" s="8">
        <v>431.61</v>
      </c>
      <c r="U36" s="8">
        <v>439.36</v>
      </c>
      <c r="V36" s="8">
        <v>606.67999999999995</v>
      </c>
      <c r="W36" s="8">
        <v>429.37</v>
      </c>
      <c r="X36" s="8">
        <v>420.2</v>
      </c>
      <c r="Y36" s="8">
        <v>434.62</v>
      </c>
      <c r="Z36" s="8">
        <v>423.52</v>
      </c>
      <c r="AA36" s="8">
        <v>426.61</v>
      </c>
      <c r="AB36" s="8">
        <v>415.74</v>
      </c>
      <c r="AC36" s="8">
        <v>423.55</v>
      </c>
      <c r="AD36" s="8">
        <v>430.93</v>
      </c>
      <c r="AE36" s="8">
        <v>417.49</v>
      </c>
      <c r="AF36" s="8">
        <v>413.93</v>
      </c>
      <c r="AG36" s="8">
        <v>413.73</v>
      </c>
      <c r="AH36" s="8">
        <v>406.1</v>
      </c>
      <c r="AI36" s="8">
        <v>405.24</v>
      </c>
      <c r="AJ36" s="8">
        <v>423.13</v>
      </c>
      <c r="AK36" s="8">
        <v>423.65</v>
      </c>
      <c r="AL36" s="8">
        <v>423.34</v>
      </c>
      <c r="AM36" s="8">
        <v>421.51</v>
      </c>
      <c r="AN36" s="8">
        <v>446.42</v>
      </c>
      <c r="AO36" s="8">
        <v>411.8</v>
      </c>
      <c r="AP36" s="8">
        <v>412.69</v>
      </c>
      <c r="AQ36" s="8">
        <v>432.62</v>
      </c>
      <c r="AR36" s="8">
        <v>427.26</v>
      </c>
      <c r="AS36" s="8">
        <v>414.45</v>
      </c>
      <c r="AT36" s="8">
        <v>428.67</v>
      </c>
      <c r="AU36" s="8">
        <v>403.94</v>
      </c>
      <c r="AV36" s="8">
        <v>400.11</v>
      </c>
      <c r="AW36" s="8">
        <v>386.29</v>
      </c>
      <c r="AX36" s="8">
        <v>419.46</v>
      </c>
      <c r="AY36" s="8">
        <v>422.78</v>
      </c>
      <c r="AZ36" s="8">
        <v>408.54</v>
      </c>
      <c r="BA36" s="8">
        <v>403.85</v>
      </c>
      <c r="BB36" s="8">
        <v>419.27</v>
      </c>
      <c r="BC36" s="9"/>
      <c r="BD36" s="10">
        <f t="shared" si="3"/>
        <v>3.8182493500061865E-2</v>
      </c>
      <c r="BE36" s="10">
        <f>+(BB36/'2007'!BB36)-1</f>
        <v>4.9460589221796747E-2</v>
      </c>
      <c r="BF36" s="8">
        <f t="shared" si="4"/>
        <v>421.81153846153836</v>
      </c>
      <c r="BG36" s="81">
        <f>+(BF36/'2007'!BG36)-1</f>
        <v>4.0158763897610417E-2</v>
      </c>
    </row>
    <row r="37" spans="1:60" ht="15" customHeight="1">
      <c r="A37" s="6" t="s">
        <v>143</v>
      </c>
      <c r="B37" s="7">
        <v>0.03</v>
      </c>
      <c r="C37" s="8">
        <v>601.76620000000003</v>
      </c>
      <c r="D37" s="8">
        <v>604.67770000000007</v>
      </c>
      <c r="E37" s="8">
        <v>601.86120000000005</v>
      </c>
      <c r="F37" s="8">
        <v>598.05250000000001</v>
      </c>
      <c r="G37" s="8">
        <v>600.46530000000007</v>
      </c>
      <c r="H37" s="8">
        <v>602.35450000000003</v>
      </c>
      <c r="I37" s="8">
        <v>608.44550000000004</v>
      </c>
      <c r="J37" s="8">
        <v>611.26060000000007</v>
      </c>
      <c r="K37" s="8">
        <v>615.98919999999998</v>
      </c>
      <c r="L37" s="8">
        <v>570.46900000000005</v>
      </c>
      <c r="M37" s="8">
        <v>594.04349999999999</v>
      </c>
      <c r="N37" s="8">
        <v>551.53100000000006</v>
      </c>
      <c r="O37" s="8">
        <v>550.10760000000005</v>
      </c>
      <c r="P37" s="8">
        <v>553.04680000000008</v>
      </c>
      <c r="Q37" s="8">
        <v>601.48810000000003</v>
      </c>
      <c r="R37" s="8">
        <v>401.48080000000004</v>
      </c>
      <c r="S37" s="8">
        <v>368.84440000000001</v>
      </c>
      <c r="T37" s="8">
        <v>370.1925</v>
      </c>
      <c r="U37" s="8">
        <v>339.017</v>
      </c>
      <c r="V37" s="8">
        <v>351.61200000000002</v>
      </c>
      <c r="W37" s="8">
        <v>365.42290000000003</v>
      </c>
      <c r="X37" s="8">
        <v>338.76580000000001</v>
      </c>
      <c r="Y37" s="8">
        <v>344.87220000000002</v>
      </c>
      <c r="Z37" s="8">
        <v>375.14930000000004</v>
      </c>
      <c r="AA37" s="8">
        <v>390.08820000000003</v>
      </c>
      <c r="AB37" s="8">
        <v>360.60130000000004</v>
      </c>
      <c r="AC37" s="8">
        <v>374.88380000000001</v>
      </c>
      <c r="AD37" s="8">
        <v>360.90300000000002</v>
      </c>
      <c r="AE37" s="8">
        <v>361.19350000000003</v>
      </c>
      <c r="AF37" s="8">
        <v>359.49860000000001</v>
      </c>
      <c r="AG37" s="8">
        <v>359.29130000000004</v>
      </c>
      <c r="AH37" s="8">
        <v>359.41400000000004</v>
      </c>
      <c r="AI37" s="8">
        <v>361.37060000000002</v>
      </c>
      <c r="AJ37" s="8">
        <v>361.6574</v>
      </c>
      <c r="AK37" s="8">
        <v>359.9966</v>
      </c>
      <c r="AL37" s="8">
        <v>366.9615</v>
      </c>
      <c r="AM37" s="8">
        <v>360.5403</v>
      </c>
      <c r="AN37" s="8">
        <v>374.07830000000001</v>
      </c>
      <c r="AO37" s="8">
        <v>360.0265</v>
      </c>
      <c r="AP37" s="8">
        <v>343.21969999999999</v>
      </c>
      <c r="AQ37" s="8">
        <v>337.13530000000003</v>
      </c>
      <c r="AR37" s="8">
        <v>287.23250000000002</v>
      </c>
      <c r="AS37" s="8">
        <v>307.64600000000002</v>
      </c>
      <c r="AT37" s="8">
        <v>322.14340000000004</v>
      </c>
      <c r="AU37" s="8">
        <v>323.12670000000003</v>
      </c>
      <c r="AV37" s="8">
        <v>323.43220000000002</v>
      </c>
      <c r="AW37" s="8">
        <v>323.80619999999999</v>
      </c>
      <c r="AX37" s="8">
        <v>338.38080000000002</v>
      </c>
      <c r="AY37" s="8">
        <v>339.62760000000003</v>
      </c>
      <c r="AZ37" s="8">
        <v>340.31720000000001</v>
      </c>
      <c r="BA37" s="8">
        <v>578.53140000000008</v>
      </c>
      <c r="BB37" s="8">
        <v>578.07460000000003</v>
      </c>
      <c r="BC37" s="9"/>
      <c r="BD37" s="10">
        <f t="shared" si="3"/>
        <v>-7.8958549181606941E-4</v>
      </c>
      <c r="BE37" s="10">
        <f>+(BB37/'2007'!BB37)-1</f>
        <v>-3.5633739588315394E-2</v>
      </c>
      <c r="BF37" s="12">
        <f t="shared" si="4"/>
        <v>429.50180961538467</v>
      </c>
      <c r="BG37" s="81">
        <f>+(BF37/'2007'!BG37)-1</f>
        <v>0.19249439279759528</v>
      </c>
    </row>
    <row r="38" spans="1:60" ht="15" customHeight="1">
      <c r="A38" s="6" t="s">
        <v>144</v>
      </c>
      <c r="B38" s="24">
        <f>SUM(B30:B37)</f>
        <v>100.00000000000001</v>
      </c>
      <c r="C38" s="8">
        <v>686.2672</v>
      </c>
      <c r="D38" s="8">
        <v>664.86160000000007</v>
      </c>
      <c r="E38" s="8">
        <v>653.11570000000006</v>
      </c>
      <c r="F38" s="8">
        <v>585.30730000000005</v>
      </c>
      <c r="G38" s="8">
        <v>551.19670000000008</v>
      </c>
      <c r="H38" s="8">
        <v>546.35410000000002</v>
      </c>
      <c r="I38" s="8">
        <v>558.00160000000005</v>
      </c>
      <c r="J38" s="8">
        <v>560.98829999999998</v>
      </c>
      <c r="K38" s="8">
        <v>569.21580000000006</v>
      </c>
      <c r="L38" s="8">
        <v>569.50030000000004</v>
      </c>
      <c r="M38" s="8">
        <v>591.60180000000003</v>
      </c>
      <c r="N38" s="8">
        <v>584.31600000000003</v>
      </c>
      <c r="O38" s="8">
        <v>567.51310000000001</v>
      </c>
      <c r="P38" s="8">
        <v>534.05690000000004</v>
      </c>
      <c r="Q38" s="8">
        <v>536.90940000000001</v>
      </c>
      <c r="R38" s="8">
        <v>534.93450000000007</v>
      </c>
      <c r="S38" s="8">
        <v>523.53390000000002</v>
      </c>
      <c r="T38" s="8">
        <v>503.61190000000005</v>
      </c>
      <c r="U38" s="8">
        <v>506.22270000000003</v>
      </c>
      <c r="V38" s="8">
        <v>507.98440000000005</v>
      </c>
      <c r="W38" s="8">
        <v>510.3621</v>
      </c>
      <c r="X38" s="8">
        <v>509.54570000000001</v>
      </c>
      <c r="Y38" s="8">
        <v>521.82619999999997</v>
      </c>
      <c r="Z38" s="8">
        <v>523.07910000000004</v>
      </c>
      <c r="AA38" s="8">
        <v>531.47140000000002</v>
      </c>
      <c r="AB38" s="8">
        <v>531.50900000000001</v>
      </c>
      <c r="AC38" s="8">
        <v>530.8877</v>
      </c>
      <c r="AD38" s="8">
        <v>570.39250000000004</v>
      </c>
      <c r="AE38" s="8">
        <v>582.17349999999999</v>
      </c>
      <c r="AF38" s="8">
        <v>588.7133</v>
      </c>
      <c r="AG38" s="8">
        <v>592.27769999999998</v>
      </c>
      <c r="AH38" s="8">
        <v>595.02780000000007</v>
      </c>
      <c r="AI38" s="8">
        <v>592.25459999999998</v>
      </c>
      <c r="AJ38" s="8">
        <v>598.13670000000002</v>
      </c>
      <c r="AK38" s="8">
        <v>622.55600000000004</v>
      </c>
      <c r="AL38" s="8">
        <v>626.6146</v>
      </c>
      <c r="AM38" s="8">
        <v>644.8152</v>
      </c>
      <c r="AN38" s="8">
        <v>645.76560000000006</v>
      </c>
      <c r="AO38" s="8">
        <v>663.40610000000004</v>
      </c>
      <c r="AP38" s="8">
        <v>681.18430000000001</v>
      </c>
      <c r="AQ38" s="8">
        <v>675.30849999999998</v>
      </c>
      <c r="AR38" s="8">
        <v>685.36630000000002</v>
      </c>
      <c r="AS38" s="8">
        <v>681.58339999999998</v>
      </c>
      <c r="AT38" s="8">
        <v>714.54910000000007</v>
      </c>
      <c r="AU38" s="8">
        <v>740.73249999999996</v>
      </c>
      <c r="AV38" s="8">
        <v>751.45410000000004</v>
      </c>
      <c r="AW38" s="8">
        <v>739.25710000000004</v>
      </c>
      <c r="AX38" s="8">
        <v>734.17410000000007</v>
      </c>
      <c r="AY38" s="8">
        <v>718.04390000000001</v>
      </c>
      <c r="AZ38" s="8">
        <v>706.70749999999998</v>
      </c>
      <c r="BA38" s="8">
        <v>705.42460000000005</v>
      </c>
      <c r="BB38" s="8">
        <v>709.12610000000006</v>
      </c>
      <c r="BC38" s="9"/>
      <c r="BD38" s="10">
        <f t="shared" si="3"/>
        <v>5.2471943847720581E-3</v>
      </c>
      <c r="BE38" s="10">
        <f>+(BB38/'2007'!BB38)-1</f>
        <v>2.1034759259347391E-2</v>
      </c>
      <c r="BF38" s="62">
        <f t="shared" si="4"/>
        <v>606.90806730769225</v>
      </c>
      <c r="BG38" s="81">
        <f>+(BF38/'2007'!BG38)-1</f>
        <v>4.7965428626519868E-2</v>
      </c>
    </row>
    <row r="39" spans="1:60" ht="15" customHeight="1">
      <c r="A39" s="26" t="s">
        <v>146</v>
      </c>
      <c r="B39" s="27"/>
      <c r="C39" s="28">
        <f>+(C38/'2008'!C38)-1</f>
        <v>0</v>
      </c>
      <c r="D39" s="28">
        <f>+(D38/'2008'!D38)-1</f>
        <v>0</v>
      </c>
      <c r="E39" s="28">
        <f>+(E38/'2008'!E38)-1</f>
        <v>0</v>
      </c>
      <c r="F39" s="28">
        <f>+(F38/'2008'!F38)-1</f>
        <v>0</v>
      </c>
      <c r="G39" s="28">
        <f>+(G38/'2008'!G38)-1</f>
        <v>0</v>
      </c>
      <c r="H39" s="28">
        <f>+(H38/'2008'!H38)-1</f>
        <v>0</v>
      </c>
      <c r="I39" s="28">
        <f>+(I38/'2008'!I38)-1</f>
        <v>0</v>
      </c>
      <c r="J39" s="28">
        <f>+(J38/'2008'!J38)-1</f>
        <v>0</v>
      </c>
      <c r="K39" s="28">
        <f>+(K38/'2008'!K38)-1</f>
        <v>0</v>
      </c>
      <c r="L39" s="28">
        <f>+(L38/'2008'!L38)-1</f>
        <v>0</v>
      </c>
      <c r="M39" s="28">
        <f>+(M38/'2008'!M38)-1</f>
        <v>0</v>
      </c>
      <c r="N39" s="28">
        <f>+(N38/'2008'!N38)-1</f>
        <v>0</v>
      </c>
      <c r="O39" s="28">
        <f>+(O38/'2008'!O38)-1</f>
        <v>0</v>
      </c>
      <c r="P39" s="28">
        <f>+(P38/'2008'!P38)-1</f>
        <v>0</v>
      </c>
      <c r="Q39" s="28">
        <f>+(Q38/'2008'!Q38)-1</f>
        <v>0</v>
      </c>
      <c r="R39" s="28">
        <f>+(R38/'2008'!R38)-1</f>
        <v>0</v>
      </c>
      <c r="S39" s="28">
        <f>+(S38/'2008'!S38)-1</f>
        <v>0</v>
      </c>
      <c r="T39" s="28">
        <f>+(T38/'2008'!T38)-1</f>
        <v>0</v>
      </c>
      <c r="U39" s="28">
        <f>+(U38/'2008'!U38)-1</f>
        <v>0</v>
      </c>
      <c r="V39" s="28">
        <f>+(V38/'2008'!V38)-1</f>
        <v>0</v>
      </c>
      <c r="W39" s="28">
        <f>+(W38/'2008'!W38)-1</f>
        <v>0</v>
      </c>
      <c r="X39" s="28">
        <f>+(X38/'2008'!X38)-1</f>
        <v>0</v>
      </c>
      <c r="Y39" s="28">
        <f>+(Y38/'2008'!Y38)-1</f>
        <v>0</v>
      </c>
      <c r="Z39" s="28">
        <f>+(Z38/'2008'!Z38)-1</f>
        <v>0</v>
      </c>
      <c r="AA39" s="28">
        <f>+(AA38/'2008'!AA38)-1</f>
        <v>0</v>
      </c>
      <c r="AB39" s="28">
        <f>+(AB38/'2008'!AB38)-1</f>
        <v>0</v>
      </c>
      <c r="AC39" s="28">
        <f>+(AC38/'2008'!AC38)-1</f>
        <v>0</v>
      </c>
      <c r="AD39" s="28">
        <f>+(AD38/'2008'!AD38)-1</f>
        <v>0</v>
      </c>
      <c r="AE39" s="28">
        <f>+(AE38/'2008'!AE38)-1</f>
        <v>0</v>
      </c>
      <c r="AF39" s="28">
        <f>+(AF38/'2008'!AF38)-1</f>
        <v>0</v>
      </c>
      <c r="AG39" s="28">
        <f>+(AG38/'2008'!AG38)-1</f>
        <v>0</v>
      </c>
      <c r="AH39" s="28">
        <f>+(AH38/'2008'!AH38)-1</f>
        <v>0</v>
      </c>
      <c r="AI39" s="28">
        <f>+(AI38/'2008'!AI38)-1</f>
        <v>0</v>
      </c>
      <c r="AJ39" s="28">
        <f>+(AJ38/'2008'!AJ38)-1</f>
        <v>0</v>
      </c>
      <c r="AK39" s="28">
        <f>+(AK38/'2008'!AK38)-1</f>
        <v>0</v>
      </c>
      <c r="AL39" s="28">
        <f>+(AL38/'2008'!AL38)-1</f>
        <v>0</v>
      </c>
      <c r="AM39" s="28">
        <f>+(AM38/'2008'!AM38)-1</f>
        <v>0</v>
      </c>
      <c r="AN39" s="28">
        <f>+(AN38/'2008'!AN38)-1</f>
        <v>0</v>
      </c>
      <c r="AO39" s="28">
        <f>+(AO38/'2008'!AO38)-1</f>
        <v>0</v>
      </c>
      <c r="AP39" s="28">
        <f>+(AP38/'2008'!AP38)-1</f>
        <v>0</v>
      </c>
      <c r="AQ39" s="28">
        <f>+(AQ38/'2008'!AQ38)-1</f>
        <v>0</v>
      </c>
      <c r="AR39" s="28">
        <f>+(AR38/'2008'!AR38)-1</f>
        <v>0</v>
      </c>
      <c r="AS39" s="28">
        <f>+(AS38/'2008'!AS38)-1</f>
        <v>0</v>
      </c>
      <c r="AT39" s="28">
        <f>+(AT38/'2008'!AT38)-1</f>
        <v>0</v>
      </c>
      <c r="AU39" s="28">
        <f>+(AU38/'2008'!AU38)-1</f>
        <v>0</v>
      </c>
      <c r="AV39" s="28">
        <f>+(AV38/'2008'!AV38)-1</f>
        <v>0</v>
      </c>
      <c r="AW39" s="28">
        <f>+(AW38/'2008'!AW38)-1</f>
        <v>0</v>
      </c>
      <c r="AX39" s="28">
        <f>+(AX38/'2008'!AX38)-1</f>
        <v>0</v>
      </c>
      <c r="AY39" s="28">
        <f>+(AY38/'2008'!AY38)-1</f>
        <v>0</v>
      </c>
      <c r="AZ39" s="28">
        <f>+(AZ38/'2008'!AZ38)-1</f>
        <v>0</v>
      </c>
      <c r="BA39" s="28">
        <f>+(BA38/'2008'!BA38)-1</f>
        <v>0</v>
      </c>
      <c r="BB39" s="28">
        <f>+(BB38/'2008'!BB38)-1</f>
        <v>0</v>
      </c>
      <c r="BC39" s="69"/>
      <c r="BD39" s="69"/>
      <c r="BE39" s="70"/>
      <c r="BF39" s="28">
        <f>+(BF38/'2007'!BG38)-1</f>
        <v>4.7965428626519868E-2</v>
      </c>
      <c r="BG39" s="82"/>
      <c r="BH39" s="33"/>
    </row>
    <row r="40" spans="1:60" ht="15" customHeight="1">
      <c r="A40" s="408" t="s">
        <v>67</v>
      </c>
      <c r="B40" s="409"/>
      <c r="C40" s="409"/>
      <c r="X40" s="419" t="s">
        <v>68</v>
      </c>
      <c r="Y40" s="409"/>
      <c r="Z40" s="409"/>
      <c r="BF40" s="33"/>
    </row>
    <row r="41" spans="1:60" ht="12.75" customHeight="1">
      <c r="BF41" s="33"/>
    </row>
    <row r="42" spans="1:60" ht="12.75" customHeight="1">
      <c r="BF42" s="33"/>
    </row>
    <row r="43" spans="1:60" ht="12.75" customHeight="1">
      <c r="A43" t="s">
        <v>153</v>
      </c>
      <c r="C43" s="36">
        <f>+C22</f>
        <v>356.19310000000002</v>
      </c>
      <c r="D43" s="36">
        <f t="shared" ref="D43:AY43" si="5">+D22</f>
        <v>355.65270000000004</v>
      </c>
      <c r="E43" s="36">
        <f t="shared" si="5"/>
        <v>356.71</v>
      </c>
      <c r="F43" s="36">
        <f t="shared" si="5"/>
        <v>357.75260000000003</v>
      </c>
      <c r="G43" s="36">
        <f t="shared" si="5"/>
        <v>361.00210000000004</v>
      </c>
      <c r="H43" s="36">
        <f t="shared" si="5"/>
        <v>373.28680000000003</v>
      </c>
      <c r="I43" s="36">
        <f t="shared" si="5"/>
        <v>378.4556</v>
      </c>
      <c r="J43" s="36">
        <f t="shared" si="5"/>
        <v>379.23380000000003</v>
      </c>
      <c r="K43" s="36">
        <f t="shared" si="5"/>
        <v>381.4323</v>
      </c>
      <c r="L43" s="36">
        <f t="shared" si="5"/>
        <v>385.53020000000004</v>
      </c>
      <c r="M43" s="36">
        <f t="shared" si="5"/>
        <v>402.33790000000005</v>
      </c>
      <c r="N43" s="36">
        <f t="shared" si="5"/>
        <v>409.62730000000005</v>
      </c>
      <c r="O43" s="36">
        <f t="shared" si="5"/>
        <v>412.69450000000001</v>
      </c>
      <c r="P43" s="36">
        <f t="shared" si="5"/>
        <v>419.8723</v>
      </c>
      <c r="Q43" s="36">
        <f t="shared" si="5"/>
        <v>406.45260000000002</v>
      </c>
      <c r="R43" s="36">
        <f t="shared" si="5"/>
        <v>402.43620000000004</v>
      </c>
      <c r="S43" s="36">
        <f t="shared" si="5"/>
        <v>397.86250000000001</v>
      </c>
      <c r="T43" s="36">
        <f t="shared" si="5"/>
        <v>404.95609999999999</v>
      </c>
      <c r="U43" s="36">
        <f t="shared" si="5"/>
        <v>425.66040000000004</v>
      </c>
      <c r="V43" s="36">
        <f t="shared" si="5"/>
        <v>433.48650000000004</v>
      </c>
      <c r="W43" s="36">
        <f t="shared" si="5"/>
        <v>457.2253</v>
      </c>
      <c r="X43" s="36">
        <f t="shared" si="5"/>
        <v>457.34140000000002</v>
      </c>
      <c r="Y43" s="36">
        <f t="shared" si="5"/>
        <v>425.5265</v>
      </c>
      <c r="Z43" s="36">
        <f t="shared" si="5"/>
        <v>421.52379999999999</v>
      </c>
      <c r="AA43" s="36">
        <f t="shared" si="5"/>
        <v>427.36260000000004</v>
      </c>
      <c r="AB43" s="36">
        <f t="shared" si="5"/>
        <v>407.0077</v>
      </c>
      <c r="AC43" s="36">
        <f t="shared" si="5"/>
        <v>393.34550000000002</v>
      </c>
      <c r="AD43" s="36">
        <f t="shared" si="5"/>
        <v>386.80630000000002</v>
      </c>
      <c r="AE43" s="36">
        <f t="shared" si="5"/>
        <v>384.96430000000004</v>
      </c>
      <c r="AF43" s="36">
        <f t="shared" si="5"/>
        <v>387.88510000000002</v>
      </c>
      <c r="AG43" s="36">
        <f t="shared" si="5"/>
        <v>384.13839999999999</v>
      </c>
      <c r="AH43" s="36">
        <f t="shared" si="5"/>
        <v>374.11310000000003</v>
      </c>
      <c r="AI43" s="36">
        <f t="shared" si="5"/>
        <v>382.30600000000004</v>
      </c>
      <c r="AJ43" s="36">
        <f t="shared" si="5"/>
        <v>388.05400000000003</v>
      </c>
      <c r="AK43" s="36">
        <f t="shared" si="5"/>
        <v>388.60920000000004</v>
      </c>
      <c r="AL43" s="36">
        <f t="shared" si="5"/>
        <v>386.32890000000003</v>
      </c>
      <c r="AM43" s="36">
        <f t="shared" si="5"/>
        <v>391.69400000000002</v>
      </c>
      <c r="AN43" s="36">
        <f t="shared" si="5"/>
        <v>390.4085</v>
      </c>
      <c r="AO43" s="36">
        <f t="shared" si="5"/>
        <v>390.98040000000003</v>
      </c>
      <c r="AP43" s="36">
        <f t="shared" si="5"/>
        <v>390.80440000000004</v>
      </c>
      <c r="AQ43" s="36">
        <f t="shared" si="5"/>
        <v>385.52199999999999</v>
      </c>
      <c r="AR43" s="36">
        <f t="shared" si="5"/>
        <v>383.21440000000001</v>
      </c>
      <c r="AS43" s="36">
        <f t="shared" si="5"/>
        <v>381.62940000000003</v>
      </c>
      <c r="AT43" s="36">
        <f t="shared" si="5"/>
        <v>380.83610000000004</v>
      </c>
      <c r="AU43" s="36">
        <f t="shared" si="5"/>
        <v>383.84640000000002</v>
      </c>
      <c r="AV43" s="36">
        <f t="shared" si="5"/>
        <v>374.52820000000003</v>
      </c>
      <c r="AW43" s="36">
        <f t="shared" si="5"/>
        <v>376.72380000000004</v>
      </c>
      <c r="AX43" s="36">
        <f t="shared" si="5"/>
        <v>377.3526</v>
      </c>
      <c r="AY43" s="36">
        <f t="shared" si="5"/>
        <v>381.00620000000004</v>
      </c>
      <c r="AZ43" s="36">
        <f>+AZ22</f>
        <v>382.52610000000004</v>
      </c>
      <c r="BA43" s="36">
        <f>+BA22</f>
        <v>377.06290000000001</v>
      </c>
      <c r="BB43" s="36">
        <f>+BB22</f>
        <v>374.76249999999999</v>
      </c>
      <c r="BF43" s="36">
        <f>+BF22</f>
        <v>391.84752884615386</v>
      </c>
    </row>
    <row r="44" spans="1:60" ht="12.75" customHeight="1">
      <c r="A44" t="s">
        <v>150</v>
      </c>
      <c r="C44" s="36">
        <f>MAX(C9:C21)</f>
        <v>571</v>
      </c>
      <c r="D44" s="36">
        <f t="shared" ref="D44:AY44" si="6">MAX(D9:D21)</f>
        <v>571</v>
      </c>
      <c r="E44" s="36">
        <f t="shared" si="6"/>
        <v>569</v>
      </c>
      <c r="F44" s="36">
        <f t="shared" si="6"/>
        <v>550</v>
      </c>
      <c r="G44" s="36">
        <f t="shared" si="6"/>
        <v>542</v>
      </c>
      <c r="H44" s="36">
        <f t="shared" si="6"/>
        <v>538</v>
      </c>
      <c r="I44" s="36">
        <f t="shared" si="6"/>
        <v>537</v>
      </c>
      <c r="J44" s="36">
        <f t="shared" si="6"/>
        <v>539</v>
      </c>
      <c r="K44" s="36">
        <f t="shared" si="6"/>
        <v>539</v>
      </c>
      <c r="L44" s="36">
        <f t="shared" si="6"/>
        <v>548</v>
      </c>
      <c r="M44" s="36">
        <f t="shared" si="6"/>
        <v>567</v>
      </c>
      <c r="N44" s="36">
        <f t="shared" si="6"/>
        <v>569</v>
      </c>
      <c r="O44" s="36">
        <f t="shared" si="6"/>
        <v>572</v>
      </c>
      <c r="P44" s="36">
        <f t="shared" si="6"/>
        <v>568</v>
      </c>
      <c r="Q44" s="36">
        <f t="shared" si="6"/>
        <v>563</v>
      </c>
      <c r="R44" s="36">
        <f t="shared" si="6"/>
        <v>557</v>
      </c>
      <c r="S44" s="36">
        <f t="shared" si="6"/>
        <v>551</v>
      </c>
      <c r="T44" s="36">
        <f t="shared" si="6"/>
        <v>550</v>
      </c>
      <c r="U44" s="36">
        <f t="shared" si="6"/>
        <v>552</v>
      </c>
      <c r="V44" s="36">
        <f t="shared" si="6"/>
        <v>554</v>
      </c>
      <c r="W44" s="36">
        <f t="shared" si="6"/>
        <v>554</v>
      </c>
      <c r="X44" s="36">
        <f t="shared" si="6"/>
        <v>551</v>
      </c>
      <c r="Y44" s="36">
        <f t="shared" si="6"/>
        <v>544</v>
      </c>
      <c r="Z44" s="36">
        <f t="shared" si="6"/>
        <v>541</v>
      </c>
      <c r="AA44" s="36">
        <f t="shared" si="6"/>
        <v>543</v>
      </c>
      <c r="AB44" s="36">
        <f t="shared" si="6"/>
        <v>548</v>
      </c>
      <c r="AC44" s="36">
        <f t="shared" si="6"/>
        <v>553</v>
      </c>
      <c r="AD44" s="36">
        <f t="shared" si="6"/>
        <v>559</v>
      </c>
      <c r="AE44" s="36">
        <f t="shared" si="6"/>
        <v>565</v>
      </c>
      <c r="AF44" s="36">
        <f t="shared" si="6"/>
        <v>570</v>
      </c>
      <c r="AG44" s="36">
        <f t="shared" si="6"/>
        <v>569</v>
      </c>
      <c r="AH44" s="36">
        <f t="shared" si="6"/>
        <v>568</v>
      </c>
      <c r="AI44" s="36">
        <f t="shared" si="6"/>
        <v>568</v>
      </c>
      <c r="AJ44" s="36">
        <f t="shared" si="6"/>
        <v>568</v>
      </c>
      <c r="AK44" s="36">
        <f t="shared" si="6"/>
        <v>568</v>
      </c>
      <c r="AL44" s="36">
        <f t="shared" si="6"/>
        <v>570</v>
      </c>
      <c r="AM44" s="36">
        <f t="shared" si="6"/>
        <v>570</v>
      </c>
      <c r="AN44" s="36">
        <f t="shared" si="6"/>
        <v>599.38</v>
      </c>
      <c r="AO44" s="36">
        <f t="shared" si="6"/>
        <v>577.55999999999995</v>
      </c>
      <c r="AP44" s="36">
        <f t="shared" si="6"/>
        <v>585.54</v>
      </c>
      <c r="AQ44" s="36">
        <f t="shared" si="6"/>
        <v>591.41</v>
      </c>
      <c r="AR44" s="36">
        <f t="shared" si="6"/>
        <v>598.29</v>
      </c>
      <c r="AS44" s="36">
        <f t="shared" si="6"/>
        <v>616.49</v>
      </c>
      <c r="AT44" s="36">
        <f t="shared" si="6"/>
        <v>633.19000000000005</v>
      </c>
      <c r="AU44" s="36">
        <f t="shared" si="6"/>
        <v>649.83000000000004</v>
      </c>
      <c r="AV44" s="36">
        <f t="shared" si="6"/>
        <v>660.52</v>
      </c>
      <c r="AW44" s="36">
        <f t="shared" si="6"/>
        <v>662.2</v>
      </c>
      <c r="AX44" s="36">
        <f t="shared" si="6"/>
        <v>655.27</v>
      </c>
      <c r="AY44" s="36">
        <f t="shared" si="6"/>
        <v>636.84</v>
      </c>
      <c r="AZ44" s="36">
        <f>MAX(AZ9:AZ21)</f>
        <v>617.35</v>
      </c>
      <c r="BA44" s="36">
        <f>MAX(BA9:BA21)</f>
        <v>612.38</v>
      </c>
      <c r="BB44" s="36">
        <f>MAX(BB9:BB21)</f>
        <v>612.38</v>
      </c>
      <c r="BF44" s="36">
        <f>MAX(BF9:BF21)</f>
        <v>563.23076923076928</v>
      </c>
    </row>
    <row r="45" spans="1:60" ht="12.75" customHeight="1">
      <c r="A45" t="s">
        <v>151</v>
      </c>
      <c r="C45" s="36">
        <f>MIN(C9:C21)</f>
        <v>180.78730000000002</v>
      </c>
      <c r="D45" s="36">
        <f t="shared" ref="D45:AY45" si="7">MIN(D9:D21)</f>
        <v>178.74890000000002</v>
      </c>
      <c r="E45" s="36">
        <f t="shared" si="7"/>
        <v>173.3109</v>
      </c>
      <c r="F45" s="36">
        <f t="shared" si="7"/>
        <v>169.87520000000001</v>
      </c>
      <c r="G45" s="36">
        <f t="shared" si="7"/>
        <v>171.68700000000001</v>
      </c>
      <c r="H45" s="36">
        <f t="shared" si="7"/>
        <v>174.5684</v>
      </c>
      <c r="I45" s="36">
        <f t="shared" si="7"/>
        <v>175.17410000000001</v>
      </c>
      <c r="J45" s="36">
        <f t="shared" si="7"/>
        <v>174.9624</v>
      </c>
      <c r="K45" s="36">
        <f t="shared" si="7"/>
        <v>173.7175</v>
      </c>
      <c r="L45" s="36">
        <f t="shared" si="7"/>
        <v>171.72910000000002</v>
      </c>
      <c r="M45" s="36">
        <f t="shared" si="7"/>
        <v>172.68290000000002</v>
      </c>
      <c r="N45" s="36">
        <f t="shared" si="7"/>
        <v>179.7011</v>
      </c>
      <c r="O45" s="36">
        <f t="shared" si="7"/>
        <v>188.87040000000002</v>
      </c>
      <c r="P45" s="36">
        <f t="shared" si="7"/>
        <v>188.911</v>
      </c>
      <c r="Q45" s="36">
        <f t="shared" si="7"/>
        <v>191.76510000000002</v>
      </c>
      <c r="R45" s="36">
        <f t="shared" si="7"/>
        <v>180.14020000000002</v>
      </c>
      <c r="S45" s="36">
        <f t="shared" si="7"/>
        <v>181.9862</v>
      </c>
      <c r="T45" s="36">
        <f t="shared" si="7"/>
        <v>172.50210000000001</v>
      </c>
      <c r="U45" s="36">
        <f t="shared" si="7"/>
        <v>177.2766</v>
      </c>
      <c r="V45" s="36">
        <f t="shared" si="7"/>
        <v>188.357</v>
      </c>
      <c r="W45" s="36">
        <f t="shared" si="7"/>
        <v>257.35700000000003</v>
      </c>
      <c r="X45" s="36">
        <f t="shared" si="7"/>
        <v>288.75630000000001</v>
      </c>
      <c r="Y45" s="36">
        <f t="shared" si="7"/>
        <v>190.25410000000002</v>
      </c>
      <c r="Z45" s="36">
        <f t="shared" si="7"/>
        <v>174.57859999999999</v>
      </c>
      <c r="AA45" s="36">
        <f t="shared" si="7"/>
        <v>212.66070000000002</v>
      </c>
      <c r="AB45" s="36">
        <f t="shared" si="7"/>
        <v>180.38920000000002</v>
      </c>
      <c r="AC45" s="36">
        <f t="shared" si="7"/>
        <v>159.61880000000002</v>
      </c>
      <c r="AD45" s="36">
        <f t="shared" si="7"/>
        <v>186.38390000000001</v>
      </c>
      <c r="AE45" s="36">
        <f t="shared" si="7"/>
        <v>184.387</v>
      </c>
      <c r="AF45" s="36">
        <f t="shared" si="7"/>
        <v>187.15380000000002</v>
      </c>
      <c r="AG45" s="36">
        <f t="shared" si="7"/>
        <v>201.74790000000002</v>
      </c>
      <c r="AH45" s="36">
        <f t="shared" si="7"/>
        <v>194.0848</v>
      </c>
      <c r="AI45" s="36">
        <f t="shared" si="7"/>
        <v>193.15560000000002</v>
      </c>
      <c r="AJ45" s="36">
        <f t="shared" si="7"/>
        <v>193.84620000000001</v>
      </c>
      <c r="AK45" s="36">
        <f t="shared" si="7"/>
        <v>193.232</v>
      </c>
      <c r="AL45" s="36">
        <f t="shared" si="7"/>
        <v>189.53800000000001</v>
      </c>
      <c r="AM45" s="36">
        <f t="shared" si="7"/>
        <v>194.9033</v>
      </c>
      <c r="AN45" s="36">
        <f t="shared" si="7"/>
        <v>184.3913</v>
      </c>
      <c r="AO45" s="36">
        <f t="shared" si="7"/>
        <v>183.596</v>
      </c>
      <c r="AP45" s="36">
        <f t="shared" si="7"/>
        <v>177.21520000000001</v>
      </c>
      <c r="AQ45" s="36">
        <f t="shared" si="7"/>
        <v>178.4863</v>
      </c>
      <c r="AR45" s="36">
        <f t="shared" si="7"/>
        <v>182.16300000000001</v>
      </c>
      <c r="AS45" s="36">
        <f t="shared" si="7"/>
        <v>205.44330000000002</v>
      </c>
      <c r="AT45" s="36">
        <f t="shared" si="7"/>
        <v>199.5565</v>
      </c>
      <c r="AU45" s="36">
        <f t="shared" si="7"/>
        <v>196.4965</v>
      </c>
      <c r="AV45" s="36">
        <f t="shared" si="7"/>
        <v>180.7259</v>
      </c>
      <c r="AW45" s="36">
        <f t="shared" si="7"/>
        <v>187.23180000000002</v>
      </c>
      <c r="AX45" s="36">
        <f t="shared" si="7"/>
        <v>172.97800000000001</v>
      </c>
      <c r="AY45" s="36">
        <f t="shared" si="7"/>
        <v>203.48760000000001</v>
      </c>
      <c r="AZ45" s="36">
        <f>MIN(AZ9:AZ21)</f>
        <v>200.4297</v>
      </c>
      <c r="BA45" s="36">
        <f>MIN(BA9:BA21)</f>
        <v>198.11270000000002</v>
      </c>
      <c r="BB45" s="36">
        <f>MIN(BB9:BB21)</f>
        <v>197.25140000000002</v>
      </c>
      <c r="BF45" s="36">
        <f>MIN(BF9:BF21)</f>
        <v>188.39164999999997</v>
      </c>
    </row>
    <row r="46" spans="1:60" ht="12.75" customHeight="1">
      <c r="A46" s="37" t="s">
        <v>154</v>
      </c>
      <c r="B46" s="37"/>
      <c r="C46" s="38">
        <f>+C23-C22</f>
        <v>26.558305135290709</v>
      </c>
      <c r="D46" s="38">
        <f t="shared" ref="D46:AY46" si="8">+D23-D22</f>
        <v>26.78511784686242</v>
      </c>
      <c r="E46" s="38">
        <f t="shared" si="8"/>
        <v>27.768492527346098</v>
      </c>
      <c r="F46" s="38">
        <f t="shared" si="8"/>
        <v>28.446642970639118</v>
      </c>
      <c r="G46" s="38">
        <f t="shared" si="8"/>
        <v>28.664262579159526</v>
      </c>
      <c r="H46" s="38">
        <f t="shared" si="8"/>
        <v>30.08800718480137</v>
      </c>
      <c r="I46" s="38">
        <f t="shared" si="8"/>
        <v>30.778908370754209</v>
      </c>
      <c r="J46" s="38">
        <f t="shared" si="8"/>
        <v>30.928787265400217</v>
      </c>
      <c r="K46" s="38">
        <f t="shared" si="8"/>
        <v>31.450148036845178</v>
      </c>
      <c r="L46" s="38">
        <f t="shared" si="8"/>
        <v>32.371759147956311</v>
      </c>
      <c r="M46" s="38">
        <f t="shared" si="8"/>
        <v>34.772215463442649</v>
      </c>
      <c r="N46" s="38">
        <f t="shared" si="8"/>
        <v>34.813215555555473</v>
      </c>
      <c r="O46" s="38">
        <f t="shared" si="8"/>
        <v>33.889316188831401</v>
      </c>
      <c r="P46" s="38">
        <f t="shared" si="8"/>
        <v>34.969941059297582</v>
      </c>
      <c r="Q46" s="38">
        <f t="shared" si="8"/>
        <v>32.505885572826742</v>
      </c>
      <c r="R46" s="38">
        <f t="shared" si="8"/>
        <v>33.657971283822633</v>
      </c>
      <c r="S46" s="38">
        <f t="shared" si="8"/>
        <v>32.685927887161768</v>
      </c>
      <c r="T46" s="38">
        <f t="shared" si="8"/>
        <v>35.195980529648921</v>
      </c>
      <c r="U46" s="38">
        <f t="shared" si="8"/>
        <v>37.607866528497368</v>
      </c>
      <c r="V46" s="38">
        <f t="shared" si="8"/>
        <v>37.115139953943583</v>
      </c>
      <c r="W46" s="38">
        <f t="shared" si="8"/>
        <v>30.262144812895883</v>
      </c>
      <c r="X46" s="38">
        <f t="shared" si="8"/>
        <v>25.525535774323544</v>
      </c>
      <c r="Y46" s="38">
        <f t="shared" si="8"/>
        <v>35.622687311456616</v>
      </c>
      <c r="Z46" s="38">
        <f t="shared" si="8"/>
        <v>37.390073344847508</v>
      </c>
      <c r="AA46" s="38">
        <f t="shared" si="8"/>
        <v>32.50812654001146</v>
      </c>
      <c r="AB46" s="38">
        <f t="shared" si="8"/>
        <v>34.312468681635096</v>
      </c>
      <c r="AC46" s="38">
        <f t="shared" si="8"/>
        <v>35.388651778929216</v>
      </c>
      <c r="AD46" s="38">
        <f t="shared" si="8"/>
        <v>30.346088946459474</v>
      </c>
      <c r="AE46" s="38">
        <f t="shared" si="8"/>
        <v>30.369499124928041</v>
      </c>
      <c r="AF46" s="38">
        <f t="shared" si="8"/>
        <v>30.392833448474335</v>
      </c>
      <c r="AG46" s="38">
        <f t="shared" si="8"/>
        <v>27.61586567645378</v>
      </c>
      <c r="AH46" s="38">
        <f t="shared" si="8"/>
        <v>27.2582239378238</v>
      </c>
      <c r="AI46" s="38">
        <f t="shared" si="8"/>
        <v>28.639408865860673</v>
      </c>
      <c r="AJ46" s="38">
        <f t="shared" si="8"/>
        <v>29.405044283247037</v>
      </c>
      <c r="AK46" s="38">
        <f t="shared" si="8"/>
        <v>29.582207783534784</v>
      </c>
      <c r="AL46" s="38">
        <f t="shared" si="8"/>
        <v>29.796195935521041</v>
      </c>
      <c r="AM46" s="38">
        <f t="shared" si="8"/>
        <v>29.796153436960253</v>
      </c>
      <c r="AN46" s="38">
        <f t="shared" si="8"/>
        <v>31.193158560736947</v>
      </c>
      <c r="AO46" s="38">
        <f t="shared" si="8"/>
        <v>31.400163131836564</v>
      </c>
      <c r="AP46" s="38">
        <f t="shared" si="8"/>
        <v>32.339679332181959</v>
      </c>
      <c r="AQ46" s="38">
        <f t="shared" si="8"/>
        <v>31.347417063903379</v>
      </c>
      <c r="AR46" s="38">
        <f t="shared" si="8"/>
        <v>30.441250063327573</v>
      </c>
      <c r="AS46" s="38">
        <f t="shared" si="8"/>
        <v>26.676438434081774</v>
      </c>
      <c r="AT46" s="38">
        <f t="shared" si="8"/>
        <v>27.447676396085228</v>
      </c>
      <c r="AU46" s="38">
        <f t="shared" si="8"/>
        <v>28.366769671848033</v>
      </c>
      <c r="AV46" s="38">
        <f t="shared" si="8"/>
        <v>29.343735175590098</v>
      </c>
      <c r="AW46" s="38">
        <f t="shared" si="8"/>
        <v>28.69105499136441</v>
      </c>
      <c r="AX46" s="38">
        <f t="shared" si="8"/>
        <v>30.944416327000681</v>
      </c>
      <c r="AY46" s="38">
        <f t="shared" si="8"/>
        <v>26.878183903281467</v>
      </c>
      <c r="AZ46" s="38">
        <f>+AZ23-AZ22</f>
        <v>27.571305987334426</v>
      </c>
      <c r="BA46" s="38">
        <f>+BA23-BA22</f>
        <v>27.094923511801881</v>
      </c>
      <c r="BB46" s="38">
        <f>+BB23-BB22</f>
        <v>26.877049637305674</v>
      </c>
      <c r="BF46" s="38">
        <f>+BF23-BF22</f>
        <v>30.805352364598662</v>
      </c>
      <c r="BG46" s="37" t="s">
        <v>155</v>
      </c>
    </row>
    <row r="47" spans="1:60" ht="12.75" customHeight="1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F47" s="36"/>
    </row>
    <row r="48" spans="1:60" ht="12.75" customHeight="1"/>
    <row r="49" spans="1:58" ht="12.75" customHeight="1">
      <c r="A49" t="s">
        <v>152</v>
      </c>
      <c r="C49" s="36">
        <f>+C38</f>
        <v>686.2672</v>
      </c>
      <c r="D49" s="36">
        <f t="shared" ref="D49:AY49" si="9">+D38</f>
        <v>664.86160000000007</v>
      </c>
      <c r="E49" s="36">
        <f t="shared" si="9"/>
        <v>653.11570000000006</v>
      </c>
      <c r="F49" s="36">
        <f t="shared" si="9"/>
        <v>585.30730000000005</v>
      </c>
      <c r="G49" s="36">
        <f t="shared" si="9"/>
        <v>551.19670000000008</v>
      </c>
      <c r="H49" s="36">
        <f t="shared" si="9"/>
        <v>546.35410000000002</v>
      </c>
      <c r="I49" s="36">
        <f t="shared" si="9"/>
        <v>558.00160000000005</v>
      </c>
      <c r="J49" s="36">
        <f t="shared" si="9"/>
        <v>560.98829999999998</v>
      </c>
      <c r="K49" s="36">
        <f t="shared" si="9"/>
        <v>569.21580000000006</v>
      </c>
      <c r="L49" s="36">
        <f t="shared" si="9"/>
        <v>569.50030000000004</v>
      </c>
      <c r="M49" s="36">
        <f t="shared" si="9"/>
        <v>591.60180000000003</v>
      </c>
      <c r="N49" s="36">
        <f t="shared" si="9"/>
        <v>584.31600000000003</v>
      </c>
      <c r="O49" s="36">
        <f t="shared" si="9"/>
        <v>567.51310000000001</v>
      </c>
      <c r="P49" s="36">
        <f t="shared" si="9"/>
        <v>534.05690000000004</v>
      </c>
      <c r="Q49" s="36">
        <f t="shared" si="9"/>
        <v>536.90940000000001</v>
      </c>
      <c r="R49" s="36">
        <f t="shared" si="9"/>
        <v>534.93450000000007</v>
      </c>
      <c r="S49" s="36">
        <f t="shared" si="9"/>
        <v>523.53390000000002</v>
      </c>
      <c r="T49" s="36">
        <f t="shared" si="9"/>
        <v>503.61190000000005</v>
      </c>
      <c r="U49" s="36">
        <f t="shared" si="9"/>
        <v>506.22270000000003</v>
      </c>
      <c r="V49" s="36">
        <f t="shared" si="9"/>
        <v>507.98440000000005</v>
      </c>
      <c r="W49" s="36">
        <f t="shared" si="9"/>
        <v>510.3621</v>
      </c>
      <c r="X49" s="36">
        <f t="shared" si="9"/>
        <v>509.54570000000001</v>
      </c>
      <c r="Y49" s="36">
        <f t="shared" si="9"/>
        <v>521.82619999999997</v>
      </c>
      <c r="Z49" s="36">
        <f t="shared" si="9"/>
        <v>523.07910000000004</v>
      </c>
      <c r="AA49" s="36">
        <f t="shared" si="9"/>
        <v>531.47140000000002</v>
      </c>
      <c r="AB49" s="36">
        <f t="shared" si="9"/>
        <v>531.50900000000001</v>
      </c>
      <c r="AC49" s="36">
        <f t="shared" si="9"/>
        <v>530.8877</v>
      </c>
      <c r="AD49" s="36">
        <f t="shared" si="9"/>
        <v>570.39250000000004</v>
      </c>
      <c r="AE49" s="36">
        <f t="shared" si="9"/>
        <v>582.17349999999999</v>
      </c>
      <c r="AF49" s="36">
        <f t="shared" si="9"/>
        <v>588.7133</v>
      </c>
      <c r="AG49" s="36">
        <f t="shared" si="9"/>
        <v>592.27769999999998</v>
      </c>
      <c r="AH49" s="36">
        <f t="shared" si="9"/>
        <v>595.02780000000007</v>
      </c>
      <c r="AI49" s="36">
        <f t="shared" si="9"/>
        <v>592.25459999999998</v>
      </c>
      <c r="AJ49" s="36">
        <f t="shared" si="9"/>
        <v>598.13670000000002</v>
      </c>
      <c r="AK49" s="36">
        <f t="shared" si="9"/>
        <v>622.55600000000004</v>
      </c>
      <c r="AL49" s="36">
        <f t="shared" si="9"/>
        <v>626.6146</v>
      </c>
      <c r="AM49" s="36">
        <f t="shared" si="9"/>
        <v>644.8152</v>
      </c>
      <c r="AN49" s="36">
        <f t="shared" si="9"/>
        <v>645.76560000000006</v>
      </c>
      <c r="AO49" s="36">
        <f t="shared" si="9"/>
        <v>663.40610000000004</v>
      </c>
      <c r="AP49" s="36">
        <f t="shared" si="9"/>
        <v>681.18430000000001</v>
      </c>
      <c r="AQ49" s="36">
        <f t="shared" si="9"/>
        <v>675.30849999999998</v>
      </c>
      <c r="AR49" s="36">
        <f t="shared" si="9"/>
        <v>685.36630000000002</v>
      </c>
      <c r="AS49" s="36">
        <f t="shared" si="9"/>
        <v>681.58339999999998</v>
      </c>
      <c r="AT49" s="36">
        <f t="shared" si="9"/>
        <v>714.54910000000007</v>
      </c>
      <c r="AU49" s="36">
        <f t="shared" si="9"/>
        <v>740.73249999999996</v>
      </c>
      <c r="AV49" s="36">
        <f t="shared" si="9"/>
        <v>751.45410000000004</v>
      </c>
      <c r="AW49" s="36">
        <f t="shared" si="9"/>
        <v>739.25710000000004</v>
      </c>
      <c r="AX49" s="36">
        <f t="shared" si="9"/>
        <v>734.17410000000007</v>
      </c>
      <c r="AY49" s="36">
        <f t="shared" si="9"/>
        <v>718.04390000000001</v>
      </c>
      <c r="AZ49" s="36">
        <f>+AZ38</f>
        <v>706.70749999999998</v>
      </c>
      <c r="BA49" s="36">
        <f>+BA38</f>
        <v>705.42460000000005</v>
      </c>
      <c r="BB49" s="36">
        <f>+BB38</f>
        <v>709.12610000000006</v>
      </c>
      <c r="BF49" s="36">
        <f>+BF38</f>
        <v>606.90806730769225</v>
      </c>
    </row>
    <row r="50" spans="1:58" ht="12.75" customHeight="1">
      <c r="A50" t="s">
        <v>150</v>
      </c>
      <c r="C50" s="36">
        <f>MAX(C30:C37)</f>
        <v>772.79</v>
      </c>
      <c r="D50" s="36">
        <f t="shared" ref="D50:AY50" si="10">MAX(D30:D37)</f>
        <v>738.9</v>
      </c>
      <c r="E50" s="36">
        <f t="shared" si="10"/>
        <v>725.39</v>
      </c>
      <c r="F50" s="36">
        <f t="shared" si="10"/>
        <v>721.92</v>
      </c>
      <c r="G50" s="36">
        <f t="shared" si="10"/>
        <v>606.54999999999995</v>
      </c>
      <c r="H50" s="36">
        <f t="shared" si="10"/>
        <v>602.35450000000003</v>
      </c>
      <c r="I50" s="36">
        <f t="shared" si="10"/>
        <v>613.47</v>
      </c>
      <c r="J50" s="36">
        <f t="shared" si="10"/>
        <v>613.04999999999995</v>
      </c>
      <c r="K50" s="36">
        <f t="shared" si="10"/>
        <v>628.95000000000005</v>
      </c>
      <c r="L50" s="36">
        <f t="shared" si="10"/>
        <v>640.37</v>
      </c>
      <c r="M50" s="36">
        <f t="shared" si="10"/>
        <v>748.79</v>
      </c>
      <c r="N50" s="36">
        <f t="shared" si="10"/>
        <v>739.79</v>
      </c>
      <c r="O50" s="36">
        <f t="shared" si="10"/>
        <v>668.54</v>
      </c>
      <c r="P50" s="36">
        <f t="shared" si="10"/>
        <v>600.36</v>
      </c>
      <c r="Q50" s="36">
        <f t="shared" si="10"/>
        <v>601.48810000000003</v>
      </c>
      <c r="R50" s="36">
        <f t="shared" si="10"/>
        <v>559.49</v>
      </c>
      <c r="S50" s="36">
        <f t="shared" si="10"/>
        <v>542.30999999999995</v>
      </c>
      <c r="T50" s="36">
        <f t="shared" si="10"/>
        <v>532.45000000000005</v>
      </c>
      <c r="U50" s="36">
        <f t="shared" si="10"/>
        <v>570.1</v>
      </c>
      <c r="V50" s="36">
        <f t="shared" si="10"/>
        <v>606.67999999999995</v>
      </c>
      <c r="W50" s="36">
        <f t="shared" si="10"/>
        <v>551.15</v>
      </c>
      <c r="X50" s="36">
        <f t="shared" si="10"/>
        <v>549.1</v>
      </c>
      <c r="Y50" s="36">
        <f t="shared" si="10"/>
        <v>612.22</v>
      </c>
      <c r="Z50" s="36">
        <f t="shared" si="10"/>
        <v>614.22</v>
      </c>
      <c r="AA50" s="36">
        <f t="shared" si="10"/>
        <v>618.48</v>
      </c>
      <c r="AB50" s="36">
        <f t="shared" si="10"/>
        <v>618.79999999999995</v>
      </c>
      <c r="AC50" s="36">
        <f t="shared" si="10"/>
        <v>598.66999999999996</v>
      </c>
      <c r="AD50" s="36">
        <f t="shared" si="10"/>
        <v>598.11</v>
      </c>
      <c r="AE50" s="36">
        <f t="shared" si="10"/>
        <v>622.91999999999996</v>
      </c>
      <c r="AF50" s="36">
        <f t="shared" si="10"/>
        <v>622.91999999999996</v>
      </c>
      <c r="AG50" s="36">
        <f t="shared" si="10"/>
        <v>622.91999999999996</v>
      </c>
      <c r="AH50" s="36">
        <f t="shared" si="10"/>
        <v>622.91999999999996</v>
      </c>
      <c r="AI50" s="36">
        <f t="shared" si="10"/>
        <v>622.91999999999996</v>
      </c>
      <c r="AJ50" s="36">
        <f t="shared" si="10"/>
        <v>622.91999999999996</v>
      </c>
      <c r="AK50" s="36">
        <f t="shared" si="10"/>
        <v>661.74</v>
      </c>
      <c r="AL50" s="36">
        <f t="shared" si="10"/>
        <v>673.89</v>
      </c>
      <c r="AM50" s="36">
        <f t="shared" si="10"/>
        <v>687.34</v>
      </c>
      <c r="AN50" s="36">
        <f t="shared" si="10"/>
        <v>681.95</v>
      </c>
      <c r="AO50" s="36">
        <f t="shared" si="10"/>
        <v>711.51</v>
      </c>
      <c r="AP50" s="36">
        <f t="shared" si="10"/>
        <v>746.54</v>
      </c>
      <c r="AQ50" s="36">
        <f t="shared" si="10"/>
        <v>759.19</v>
      </c>
      <c r="AR50" s="36">
        <f t="shared" si="10"/>
        <v>757.16</v>
      </c>
      <c r="AS50" s="36">
        <f t="shared" si="10"/>
        <v>757.16</v>
      </c>
      <c r="AT50" s="36">
        <f t="shared" si="10"/>
        <v>820.52</v>
      </c>
      <c r="AU50" s="36">
        <f t="shared" si="10"/>
        <v>872.77</v>
      </c>
      <c r="AV50" s="36">
        <f t="shared" si="10"/>
        <v>896.08</v>
      </c>
      <c r="AW50" s="36">
        <f t="shared" si="10"/>
        <v>898.25</v>
      </c>
      <c r="AX50" s="36">
        <f t="shared" si="10"/>
        <v>890.71</v>
      </c>
      <c r="AY50" s="36">
        <f t="shared" si="10"/>
        <v>871.62</v>
      </c>
      <c r="AZ50" s="36">
        <f>MAX(AZ30:AZ37)</f>
        <v>852.75</v>
      </c>
      <c r="BA50" s="36">
        <f>MAX(BA30:BA37)</f>
        <v>844.46</v>
      </c>
      <c r="BB50" s="36">
        <f>MAX(BB30:BB37)</f>
        <v>841.76</v>
      </c>
      <c r="BF50" s="36">
        <f>MAX(BF30:BF37)</f>
        <v>656.80288461538464</v>
      </c>
    </row>
    <row r="51" spans="1:58" ht="12.75" customHeight="1">
      <c r="A51" t="s">
        <v>151</v>
      </c>
      <c r="C51" s="36">
        <f>MIN(C30:C37)</f>
        <v>384</v>
      </c>
      <c r="D51" s="36">
        <f t="shared" ref="D51:AY51" si="11">MIN(D30:D37)</f>
        <v>396.08</v>
      </c>
      <c r="E51" s="36">
        <f t="shared" si="11"/>
        <v>402.41</v>
      </c>
      <c r="F51" s="36">
        <f t="shared" si="11"/>
        <v>412</v>
      </c>
      <c r="G51" s="36">
        <f t="shared" si="11"/>
        <v>396</v>
      </c>
      <c r="H51" s="36">
        <f t="shared" si="11"/>
        <v>383.39</v>
      </c>
      <c r="I51" s="36">
        <f t="shared" si="11"/>
        <v>396</v>
      </c>
      <c r="J51" s="36">
        <f t="shared" si="11"/>
        <v>396</v>
      </c>
      <c r="K51" s="36">
        <f t="shared" si="11"/>
        <v>396</v>
      </c>
      <c r="L51" s="36">
        <f t="shared" si="11"/>
        <v>396</v>
      </c>
      <c r="M51" s="36">
        <f t="shared" si="11"/>
        <v>420</v>
      </c>
      <c r="N51" s="36">
        <f t="shared" si="11"/>
        <v>392.62</v>
      </c>
      <c r="O51" s="36">
        <f t="shared" si="11"/>
        <v>424</v>
      </c>
      <c r="P51" s="36">
        <f t="shared" si="11"/>
        <v>418</v>
      </c>
      <c r="Q51" s="36">
        <f t="shared" si="11"/>
        <v>416</v>
      </c>
      <c r="R51" s="36">
        <f t="shared" si="11"/>
        <v>401.48080000000004</v>
      </c>
      <c r="S51" s="36">
        <f t="shared" si="11"/>
        <v>368.84440000000001</v>
      </c>
      <c r="T51" s="36">
        <f t="shared" si="11"/>
        <v>369.8</v>
      </c>
      <c r="U51" s="36">
        <f t="shared" si="11"/>
        <v>339.017</v>
      </c>
      <c r="V51" s="36">
        <f t="shared" si="11"/>
        <v>351.61200000000002</v>
      </c>
      <c r="W51" s="36">
        <f t="shared" si="11"/>
        <v>363</v>
      </c>
      <c r="X51" s="36">
        <f t="shared" si="11"/>
        <v>338.76580000000001</v>
      </c>
      <c r="Y51" s="36">
        <f t="shared" si="11"/>
        <v>344.87220000000002</v>
      </c>
      <c r="Z51" s="36">
        <f t="shared" si="11"/>
        <v>349</v>
      </c>
      <c r="AA51" s="36">
        <f t="shared" si="11"/>
        <v>347</v>
      </c>
      <c r="AB51" s="36">
        <f t="shared" si="11"/>
        <v>347</v>
      </c>
      <c r="AC51" s="36">
        <f t="shared" si="11"/>
        <v>335</v>
      </c>
      <c r="AD51" s="36">
        <f t="shared" si="11"/>
        <v>335</v>
      </c>
      <c r="AE51" s="36">
        <f t="shared" si="11"/>
        <v>345</v>
      </c>
      <c r="AF51" s="36">
        <f t="shared" si="11"/>
        <v>333</v>
      </c>
      <c r="AG51" s="36">
        <f t="shared" si="11"/>
        <v>333</v>
      </c>
      <c r="AH51" s="36">
        <f t="shared" si="11"/>
        <v>333</v>
      </c>
      <c r="AI51" s="36">
        <f t="shared" si="11"/>
        <v>333</v>
      </c>
      <c r="AJ51" s="36">
        <f t="shared" si="11"/>
        <v>333</v>
      </c>
      <c r="AK51" s="36">
        <f t="shared" si="11"/>
        <v>343</v>
      </c>
      <c r="AL51" s="36">
        <f t="shared" si="11"/>
        <v>355</v>
      </c>
      <c r="AM51" s="36">
        <f t="shared" si="11"/>
        <v>355</v>
      </c>
      <c r="AN51" s="36">
        <f t="shared" si="11"/>
        <v>355</v>
      </c>
      <c r="AO51" s="36">
        <f t="shared" si="11"/>
        <v>360.0265</v>
      </c>
      <c r="AP51" s="36">
        <f t="shared" si="11"/>
        <v>343.21969999999999</v>
      </c>
      <c r="AQ51" s="36">
        <f t="shared" si="11"/>
        <v>337.13530000000003</v>
      </c>
      <c r="AR51" s="36">
        <f t="shared" si="11"/>
        <v>287.23250000000002</v>
      </c>
      <c r="AS51" s="36">
        <f t="shared" si="11"/>
        <v>307.64600000000002</v>
      </c>
      <c r="AT51" s="36">
        <f t="shared" si="11"/>
        <v>322.14340000000004</v>
      </c>
      <c r="AU51" s="36">
        <f t="shared" si="11"/>
        <v>323.12670000000003</v>
      </c>
      <c r="AV51" s="36">
        <f t="shared" si="11"/>
        <v>323.43220000000002</v>
      </c>
      <c r="AW51" s="36">
        <f t="shared" si="11"/>
        <v>323.80619999999999</v>
      </c>
      <c r="AX51" s="36">
        <f t="shared" si="11"/>
        <v>338.38080000000002</v>
      </c>
      <c r="AY51" s="36">
        <f t="shared" si="11"/>
        <v>339.62760000000003</v>
      </c>
      <c r="AZ51" s="36">
        <f>MIN(AZ30:AZ37)</f>
        <v>340.31720000000001</v>
      </c>
      <c r="BA51" s="36">
        <f>MIN(BA30:BA37)</f>
        <v>403.85</v>
      </c>
      <c r="BB51" s="36">
        <f>MIN(BB30:BB37)</f>
        <v>419.27</v>
      </c>
      <c r="BF51" s="36">
        <f>MIN(BF30:BF37)</f>
        <v>396.33076923076925</v>
      </c>
    </row>
  </sheetData>
  <mergeCells count="6">
    <mergeCell ref="A40:C40"/>
    <mergeCell ref="X40:Z40"/>
    <mergeCell ref="A2:E2"/>
    <mergeCell ref="K2:Q3"/>
    <mergeCell ref="A5:F5"/>
    <mergeCell ref="A26:F26"/>
  </mergeCells>
  <phoneticPr fontId="13" type="noConversion"/>
  <pageMargins left="7.2941176470588245E-2" right="0.24352941176470591" top="0.44352941176470589" bottom="0.44352941176470589" header="0.50980392156862753" footer="0.50980392156862753"/>
  <pageSetup paperSize="8" scale="18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CB51"/>
  <sheetViews>
    <sheetView workbookViewId="0"/>
  </sheetViews>
  <sheetFormatPr defaultRowHeight="12.75"/>
  <cols>
    <col min="2" max="2" width="9.28515625" bestFit="1" customWidth="1"/>
    <col min="3" max="3" width="11.42578125" bestFit="1" customWidth="1"/>
    <col min="4" max="4" width="11.7109375" bestFit="1" customWidth="1"/>
    <col min="5" max="5" width="11.5703125" bestFit="1" customWidth="1"/>
    <col min="6" max="6" width="11.7109375" bestFit="1" customWidth="1"/>
    <col min="7" max="7" width="12" bestFit="1" customWidth="1"/>
    <col min="8" max="8" width="12.28515625" bestFit="1" customWidth="1"/>
    <col min="9" max="9" width="11.7109375" bestFit="1" customWidth="1"/>
    <col min="10" max="10" width="12" bestFit="1" customWidth="1"/>
    <col min="11" max="11" width="12.140625" bestFit="1" customWidth="1"/>
    <col min="12" max="12" width="12.28515625" bestFit="1" customWidth="1"/>
    <col min="13" max="13" width="12" bestFit="1" customWidth="1"/>
    <col min="14" max="14" width="11.7109375" bestFit="1" customWidth="1"/>
    <col min="15" max="15" width="12.28515625" bestFit="1" customWidth="1"/>
    <col min="16" max="17" width="12.140625" bestFit="1" customWidth="1"/>
    <col min="18" max="18" width="12" bestFit="1" customWidth="1"/>
    <col min="19" max="19" width="12.140625" bestFit="1" customWidth="1"/>
    <col min="20" max="20" width="12.28515625" bestFit="1" customWidth="1"/>
    <col min="55" max="55" width="12" bestFit="1" customWidth="1"/>
  </cols>
  <sheetData>
    <row r="2" spans="1:80" s="34" customFormat="1" ht="15">
      <c r="A2" s="420" t="s">
        <v>63</v>
      </c>
      <c r="B2" s="421"/>
      <c r="C2" s="421"/>
      <c r="D2" s="421"/>
      <c r="E2" s="421"/>
    </row>
    <row r="3" spans="1:80" s="34" customFormat="1" ht="15">
      <c r="A3" s="57"/>
      <c r="B3" s="58"/>
      <c r="C3" s="58"/>
      <c r="D3" s="58"/>
      <c r="E3" s="58"/>
    </row>
    <row r="4" spans="1:80" s="48" customFormat="1" ht="15" customHeight="1"/>
    <row r="5" spans="1:80" s="48" customFormat="1" ht="31.5" customHeight="1">
      <c r="A5" s="424" t="s">
        <v>0</v>
      </c>
      <c r="B5" s="425"/>
      <c r="C5" s="425"/>
      <c r="D5" s="425"/>
      <c r="E5" s="425"/>
      <c r="F5" s="42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80" s="48" customFormat="1" ht="15" customHeight="1"/>
    <row r="7" spans="1:80" ht="22.5">
      <c r="A7" s="1" t="s">
        <v>69</v>
      </c>
      <c r="B7" s="1" t="s">
        <v>9</v>
      </c>
      <c r="C7" s="2">
        <v>39083</v>
      </c>
      <c r="D7" s="2">
        <v>39090</v>
      </c>
      <c r="E7" s="2">
        <v>39097</v>
      </c>
      <c r="F7" s="2">
        <v>39104</v>
      </c>
      <c r="G7" s="2">
        <v>39111</v>
      </c>
      <c r="H7" s="2">
        <v>39118</v>
      </c>
      <c r="I7" s="2">
        <v>39125</v>
      </c>
      <c r="J7" s="2">
        <v>39132</v>
      </c>
      <c r="K7" s="2">
        <v>39139</v>
      </c>
      <c r="L7" s="2">
        <v>39146</v>
      </c>
      <c r="M7" s="2">
        <v>39153</v>
      </c>
      <c r="N7" s="2">
        <v>39160</v>
      </c>
      <c r="O7" s="2">
        <v>39167</v>
      </c>
      <c r="P7" s="2">
        <v>39174</v>
      </c>
      <c r="Q7" s="2">
        <v>39181</v>
      </c>
      <c r="R7" s="2">
        <v>39188</v>
      </c>
      <c r="S7" s="2">
        <v>39195</v>
      </c>
      <c r="T7" s="2">
        <v>39202</v>
      </c>
      <c r="U7" s="2">
        <v>39209</v>
      </c>
      <c r="V7" s="2">
        <v>39216</v>
      </c>
      <c r="W7" s="2">
        <v>39223</v>
      </c>
      <c r="X7" s="2">
        <v>39230</v>
      </c>
      <c r="Y7" s="2">
        <v>39237</v>
      </c>
      <c r="Z7" s="2">
        <v>39244</v>
      </c>
      <c r="AA7" s="2">
        <v>39251</v>
      </c>
      <c r="AB7" s="2">
        <v>39258</v>
      </c>
      <c r="AC7" s="2">
        <v>39265</v>
      </c>
      <c r="AD7" s="2">
        <v>39272</v>
      </c>
      <c r="AE7" s="2">
        <v>39279</v>
      </c>
      <c r="AF7" s="2">
        <v>39286</v>
      </c>
      <c r="AG7" s="2">
        <v>39293</v>
      </c>
      <c r="AH7" s="2">
        <v>39300</v>
      </c>
      <c r="AI7" s="2">
        <v>39307</v>
      </c>
      <c r="AJ7" s="2">
        <v>39314</v>
      </c>
      <c r="AK7" s="2">
        <v>39321</v>
      </c>
      <c r="AL7" s="2">
        <v>39328</v>
      </c>
      <c r="AM7" s="2">
        <v>39335</v>
      </c>
      <c r="AN7" s="2">
        <v>39342</v>
      </c>
      <c r="AO7" s="2">
        <v>39349</v>
      </c>
      <c r="AP7" s="2">
        <v>39356</v>
      </c>
      <c r="AQ7" s="2">
        <v>39363</v>
      </c>
      <c r="AR7" s="2">
        <v>39370</v>
      </c>
      <c r="AS7" s="2">
        <v>39377</v>
      </c>
      <c r="AT7" s="2">
        <v>39384</v>
      </c>
      <c r="AU7" s="2">
        <v>39391</v>
      </c>
      <c r="AV7" s="2">
        <v>39398</v>
      </c>
      <c r="AW7" s="2">
        <v>39405</v>
      </c>
      <c r="AX7" s="2">
        <v>39412</v>
      </c>
      <c r="AY7" s="2">
        <v>39419</v>
      </c>
      <c r="AZ7" s="2">
        <v>39426</v>
      </c>
      <c r="BA7" s="2">
        <v>39433</v>
      </c>
      <c r="BB7" s="2">
        <v>39440</v>
      </c>
      <c r="BC7" s="2">
        <v>39447</v>
      </c>
      <c r="BD7" s="3"/>
      <c r="BE7" s="3" t="s">
        <v>71</v>
      </c>
      <c r="BF7" s="3" t="s">
        <v>71</v>
      </c>
      <c r="BG7" s="2" t="s">
        <v>159</v>
      </c>
    </row>
    <row r="8" spans="1:80" s="46" customFormat="1" ht="15" customHeight="1">
      <c r="A8" s="4"/>
      <c r="B8" s="4"/>
      <c r="C8" s="47">
        <v>1</v>
      </c>
      <c r="D8" s="47">
        <f>+C8+1</f>
        <v>2</v>
      </c>
      <c r="E8" s="47">
        <f t="shared" ref="E8:BB8" si="0">+D8+1</f>
        <v>3</v>
      </c>
      <c r="F8" s="47">
        <f t="shared" si="0"/>
        <v>4</v>
      </c>
      <c r="G8" s="47">
        <f t="shared" si="0"/>
        <v>5</v>
      </c>
      <c r="H8" s="47">
        <f t="shared" si="0"/>
        <v>6</v>
      </c>
      <c r="I8" s="47">
        <f t="shared" si="0"/>
        <v>7</v>
      </c>
      <c r="J8" s="47">
        <f t="shared" si="0"/>
        <v>8</v>
      </c>
      <c r="K8" s="47">
        <f t="shared" si="0"/>
        <v>9</v>
      </c>
      <c r="L8" s="47">
        <f t="shared" si="0"/>
        <v>10</v>
      </c>
      <c r="M8" s="47">
        <f t="shared" si="0"/>
        <v>11</v>
      </c>
      <c r="N8" s="47">
        <f t="shared" si="0"/>
        <v>12</v>
      </c>
      <c r="O8" s="47">
        <f t="shared" si="0"/>
        <v>13</v>
      </c>
      <c r="P8" s="47">
        <f t="shared" si="0"/>
        <v>14</v>
      </c>
      <c r="Q8" s="47">
        <f t="shared" si="0"/>
        <v>15</v>
      </c>
      <c r="R8" s="47">
        <f t="shared" si="0"/>
        <v>16</v>
      </c>
      <c r="S8" s="47">
        <f t="shared" si="0"/>
        <v>17</v>
      </c>
      <c r="T8" s="47">
        <f t="shared" si="0"/>
        <v>18</v>
      </c>
      <c r="U8" s="47">
        <f t="shared" si="0"/>
        <v>19</v>
      </c>
      <c r="V8" s="47">
        <f t="shared" si="0"/>
        <v>20</v>
      </c>
      <c r="W8" s="47">
        <f t="shared" si="0"/>
        <v>21</v>
      </c>
      <c r="X8" s="47">
        <f t="shared" si="0"/>
        <v>22</v>
      </c>
      <c r="Y8" s="47">
        <f t="shared" si="0"/>
        <v>23</v>
      </c>
      <c r="Z8" s="47">
        <f t="shared" si="0"/>
        <v>24</v>
      </c>
      <c r="AA8" s="47">
        <f t="shared" si="0"/>
        <v>25</v>
      </c>
      <c r="AB8" s="47">
        <f t="shared" si="0"/>
        <v>26</v>
      </c>
      <c r="AC8" s="47">
        <f t="shared" si="0"/>
        <v>27</v>
      </c>
      <c r="AD8" s="47">
        <f t="shared" si="0"/>
        <v>28</v>
      </c>
      <c r="AE8" s="47">
        <f t="shared" si="0"/>
        <v>29</v>
      </c>
      <c r="AF8" s="47">
        <f t="shared" si="0"/>
        <v>30</v>
      </c>
      <c r="AG8" s="47">
        <f t="shared" si="0"/>
        <v>31</v>
      </c>
      <c r="AH8" s="47">
        <f t="shared" si="0"/>
        <v>32</v>
      </c>
      <c r="AI8" s="47">
        <f t="shared" si="0"/>
        <v>33</v>
      </c>
      <c r="AJ8" s="47">
        <f t="shared" si="0"/>
        <v>34</v>
      </c>
      <c r="AK8" s="47">
        <f t="shared" si="0"/>
        <v>35</v>
      </c>
      <c r="AL8" s="47">
        <f t="shared" si="0"/>
        <v>36</v>
      </c>
      <c r="AM8" s="47">
        <f t="shared" si="0"/>
        <v>37</v>
      </c>
      <c r="AN8" s="47">
        <f t="shared" si="0"/>
        <v>38</v>
      </c>
      <c r="AO8" s="47">
        <f t="shared" si="0"/>
        <v>39</v>
      </c>
      <c r="AP8" s="47">
        <f t="shared" si="0"/>
        <v>40</v>
      </c>
      <c r="AQ8" s="47">
        <f t="shared" si="0"/>
        <v>41</v>
      </c>
      <c r="AR8" s="47">
        <f t="shared" si="0"/>
        <v>42</v>
      </c>
      <c r="AS8" s="47">
        <f t="shared" si="0"/>
        <v>43</v>
      </c>
      <c r="AT8" s="47">
        <f t="shared" si="0"/>
        <v>44</v>
      </c>
      <c r="AU8" s="47">
        <f t="shared" si="0"/>
        <v>45</v>
      </c>
      <c r="AV8" s="47">
        <f t="shared" si="0"/>
        <v>46</v>
      </c>
      <c r="AW8" s="47">
        <f t="shared" si="0"/>
        <v>47</v>
      </c>
      <c r="AX8" s="47">
        <f t="shared" si="0"/>
        <v>48</v>
      </c>
      <c r="AY8" s="47">
        <f t="shared" si="0"/>
        <v>49</v>
      </c>
      <c r="AZ8" s="47">
        <f t="shared" si="0"/>
        <v>50</v>
      </c>
      <c r="BA8" s="47">
        <f t="shared" si="0"/>
        <v>51</v>
      </c>
      <c r="BB8" s="47">
        <f t="shared" si="0"/>
        <v>52</v>
      </c>
      <c r="BC8" s="47">
        <v>1</v>
      </c>
      <c r="BE8" s="5" t="s">
        <v>124</v>
      </c>
      <c r="BF8" s="5" t="s">
        <v>125</v>
      </c>
      <c r="BG8" s="3"/>
    </row>
    <row r="9" spans="1:80" s="43" customFormat="1" ht="15" customHeight="1">
      <c r="A9" s="6" t="s">
        <v>10</v>
      </c>
      <c r="B9" s="7">
        <v>0.26</v>
      </c>
      <c r="C9" s="8">
        <v>416.51</v>
      </c>
      <c r="D9" s="8">
        <v>407.03</v>
      </c>
      <c r="E9" s="8">
        <v>412.77</v>
      </c>
      <c r="F9" s="8">
        <v>380.89</v>
      </c>
      <c r="G9" s="8">
        <v>402.79</v>
      </c>
      <c r="H9" s="8">
        <v>414.34</v>
      </c>
      <c r="I9" s="8">
        <v>410.09</v>
      </c>
      <c r="J9" s="8">
        <v>394.36</v>
      </c>
      <c r="K9" s="8">
        <v>399.7</v>
      </c>
      <c r="L9" s="8">
        <v>398.75</v>
      </c>
      <c r="M9" s="8">
        <v>404.35</v>
      </c>
      <c r="N9" s="8">
        <v>419.63</v>
      </c>
      <c r="O9" s="8">
        <v>437.45</v>
      </c>
      <c r="P9" s="8">
        <v>462.63</v>
      </c>
      <c r="Q9" s="8">
        <v>445.37</v>
      </c>
      <c r="R9" s="8">
        <v>446.43</v>
      </c>
      <c r="S9" s="8">
        <v>446.3</v>
      </c>
      <c r="T9" s="8">
        <v>438.64</v>
      </c>
      <c r="U9" s="8">
        <v>437.21</v>
      </c>
      <c r="V9" s="8">
        <v>437.21</v>
      </c>
      <c r="W9" s="8">
        <v>442.89</v>
      </c>
      <c r="X9" s="8">
        <v>439</v>
      </c>
      <c r="Y9" s="8">
        <v>432.71</v>
      </c>
      <c r="Z9" s="8">
        <v>432.86</v>
      </c>
      <c r="AA9" s="8">
        <v>433.78</v>
      </c>
      <c r="AB9" s="8">
        <v>417.08</v>
      </c>
      <c r="AC9" s="8">
        <v>415.48</v>
      </c>
      <c r="AD9" s="8">
        <v>419.46</v>
      </c>
      <c r="AE9" s="8">
        <v>419.97</v>
      </c>
      <c r="AF9" s="8">
        <v>420.67</v>
      </c>
      <c r="AG9" s="8">
        <v>420.67</v>
      </c>
      <c r="AH9" s="8">
        <v>426.05</v>
      </c>
      <c r="AI9" s="8">
        <v>424.59</v>
      </c>
      <c r="AJ9" s="8">
        <v>427.28</v>
      </c>
      <c r="AK9" s="8">
        <v>421.11</v>
      </c>
      <c r="AL9" s="8">
        <v>427.08</v>
      </c>
      <c r="AM9" s="8">
        <v>433.01</v>
      </c>
      <c r="AN9" s="8">
        <v>429.15</v>
      </c>
      <c r="AO9" s="8">
        <v>425.91</v>
      </c>
      <c r="AP9" s="8">
        <v>418.76</v>
      </c>
      <c r="AQ9" s="8">
        <v>421.66</v>
      </c>
      <c r="AR9" s="8">
        <v>419.29</v>
      </c>
      <c r="AS9" s="8">
        <v>419.8</v>
      </c>
      <c r="AT9" s="8">
        <v>428.05</v>
      </c>
      <c r="AU9" s="8">
        <v>433.66</v>
      </c>
      <c r="AV9" s="8">
        <v>433.5</v>
      </c>
      <c r="AW9" s="8">
        <v>434.96</v>
      </c>
      <c r="AX9" s="8">
        <v>432.97</v>
      </c>
      <c r="AY9" s="8">
        <v>433.22</v>
      </c>
      <c r="AZ9" s="8">
        <v>432.35</v>
      </c>
      <c r="BA9" s="8">
        <v>435.52</v>
      </c>
      <c r="BB9" s="8">
        <v>435.52</v>
      </c>
      <c r="BC9" s="44">
        <v>428.21</v>
      </c>
      <c r="BD9" s="46"/>
      <c r="BE9" s="20">
        <f>(+BB9/BA9)-1</f>
        <v>0</v>
      </c>
      <c r="BF9" s="20">
        <f>+(BB9/'2008'!BA9)-1</f>
        <v>-2.5420694593626947E-2</v>
      </c>
      <c r="BG9" s="63">
        <f>AVERAGE(B9:BB9)</f>
        <v>416.994716981132</v>
      </c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</row>
    <row r="10" spans="1:80" s="43" customFormat="1" ht="15" customHeight="1">
      <c r="A10" s="6" t="s">
        <v>11</v>
      </c>
      <c r="B10" s="7">
        <v>5.79</v>
      </c>
      <c r="C10" s="8">
        <v>402.37</v>
      </c>
      <c r="D10" s="8">
        <v>399.13</v>
      </c>
      <c r="E10" s="8">
        <v>408.76</v>
      </c>
      <c r="F10" s="8">
        <v>389.47</v>
      </c>
      <c r="G10" s="8">
        <v>397.79</v>
      </c>
      <c r="H10" s="8">
        <v>390.99</v>
      </c>
      <c r="I10" s="8">
        <v>377.24</v>
      </c>
      <c r="J10" s="8">
        <v>373.55</v>
      </c>
      <c r="K10" s="8">
        <v>375.3</v>
      </c>
      <c r="L10" s="8">
        <v>380.7</v>
      </c>
      <c r="M10" s="8">
        <v>360.46</v>
      </c>
      <c r="N10" s="8">
        <v>384.55</v>
      </c>
      <c r="O10" s="8">
        <v>391.24</v>
      </c>
      <c r="P10" s="8">
        <v>424.38</v>
      </c>
      <c r="Q10" s="8">
        <v>410.85</v>
      </c>
      <c r="R10" s="8">
        <v>408.59</v>
      </c>
      <c r="S10" s="8">
        <v>411.42</v>
      </c>
      <c r="T10" s="8">
        <v>409.47</v>
      </c>
      <c r="U10" s="8">
        <v>414.94</v>
      </c>
      <c r="V10" s="8">
        <v>405.3</v>
      </c>
      <c r="W10" s="8">
        <v>398.98</v>
      </c>
      <c r="X10" s="8">
        <v>410.54</v>
      </c>
      <c r="Y10" s="8">
        <v>407.64</v>
      </c>
      <c r="Z10" s="8">
        <v>398.93</v>
      </c>
      <c r="AA10" s="8">
        <v>383.84</v>
      </c>
      <c r="AB10" s="8">
        <v>381.72</v>
      </c>
      <c r="AC10" s="8">
        <v>369.83</v>
      </c>
      <c r="AD10" s="8">
        <v>372.48</v>
      </c>
      <c r="AE10" s="8">
        <v>367.83</v>
      </c>
      <c r="AF10" s="8">
        <v>366.65</v>
      </c>
      <c r="AG10" s="8">
        <v>359.1</v>
      </c>
      <c r="AH10" s="8">
        <v>372.59</v>
      </c>
      <c r="AI10" s="8">
        <v>386.14</v>
      </c>
      <c r="AJ10" s="8">
        <v>380.42</v>
      </c>
      <c r="AK10" s="8">
        <v>376.36</v>
      </c>
      <c r="AL10" s="8">
        <v>378.64</v>
      </c>
      <c r="AM10" s="8">
        <v>378.57</v>
      </c>
      <c r="AN10" s="8">
        <v>398.43</v>
      </c>
      <c r="AO10" s="8">
        <v>400.27</v>
      </c>
      <c r="AP10" s="8">
        <v>402.53</v>
      </c>
      <c r="AQ10" s="8">
        <v>402.53</v>
      </c>
      <c r="AR10" s="8">
        <v>397.52</v>
      </c>
      <c r="AS10" s="8">
        <v>389.78</v>
      </c>
      <c r="AT10" s="8">
        <v>392.01</v>
      </c>
      <c r="AU10" s="8">
        <v>386.6</v>
      </c>
      <c r="AV10" s="8">
        <v>389.31</v>
      </c>
      <c r="AW10" s="8">
        <v>387.43</v>
      </c>
      <c r="AX10" s="8">
        <v>392.18</v>
      </c>
      <c r="AY10" s="8">
        <v>394.04</v>
      </c>
      <c r="AZ10" s="8">
        <v>395.16</v>
      </c>
      <c r="BA10" s="8">
        <v>391.84</v>
      </c>
      <c r="BB10" s="8">
        <v>405.19</v>
      </c>
      <c r="BC10" s="44">
        <v>399.84</v>
      </c>
      <c r="BD10" s="46"/>
      <c r="BE10" s="20">
        <f t="shared" ref="BE10:BE23" si="1">(+BB10/BA10)-1</f>
        <v>3.4070028583095269E-2</v>
      </c>
      <c r="BF10" s="20">
        <f>+(BB10/'2008'!BA10)-1</f>
        <v>-2.6897860179158961E-2</v>
      </c>
      <c r="BG10" s="63">
        <f t="shared" ref="BG10:BG23" si="2">AVERAGE(B10:BB10)</f>
        <v>383.72396226415094</v>
      </c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</row>
    <row r="11" spans="1:80" s="43" customFormat="1" ht="15" customHeight="1">
      <c r="A11" s="6" t="s">
        <v>12</v>
      </c>
      <c r="B11" s="7">
        <v>9.3800000000000008</v>
      </c>
      <c r="C11" s="8">
        <v>316.60000000000002</v>
      </c>
      <c r="D11" s="8">
        <v>317.72000000000003</v>
      </c>
      <c r="E11" s="8">
        <v>318.39</v>
      </c>
      <c r="F11" s="8">
        <v>312.45999999999998</v>
      </c>
      <c r="G11" s="8">
        <v>322.2</v>
      </c>
      <c r="H11" s="8">
        <v>333.12</v>
      </c>
      <c r="I11" s="8">
        <v>346.03</v>
      </c>
      <c r="J11" s="8">
        <v>341.64</v>
      </c>
      <c r="K11" s="8">
        <v>334.96</v>
      </c>
      <c r="L11" s="8">
        <v>332.75</v>
      </c>
      <c r="M11" s="8">
        <v>342.26</v>
      </c>
      <c r="N11" s="8">
        <v>357.42</v>
      </c>
      <c r="O11" s="8">
        <v>369.32</v>
      </c>
      <c r="P11" s="8">
        <v>395.44</v>
      </c>
      <c r="Q11" s="8">
        <v>411.11</v>
      </c>
      <c r="R11" s="8">
        <v>396.7</v>
      </c>
      <c r="S11" s="8">
        <v>376.27</v>
      </c>
      <c r="T11" s="8">
        <v>369.04</v>
      </c>
      <c r="U11" s="8">
        <v>361.26</v>
      </c>
      <c r="V11" s="8">
        <v>354.72</v>
      </c>
      <c r="W11" s="8">
        <v>348.83</v>
      </c>
      <c r="X11" s="8">
        <v>351.09</v>
      </c>
      <c r="Y11" s="8">
        <v>344.47</v>
      </c>
      <c r="Z11" s="8">
        <v>344.72</v>
      </c>
      <c r="AA11" s="8">
        <v>346.27</v>
      </c>
      <c r="AB11" s="8">
        <v>337.75</v>
      </c>
      <c r="AC11" s="8">
        <v>341.92</v>
      </c>
      <c r="AD11" s="8">
        <v>337.01</v>
      </c>
      <c r="AE11" s="8">
        <v>324.14</v>
      </c>
      <c r="AF11" s="8">
        <v>312.48</v>
      </c>
      <c r="AG11" s="8">
        <v>308.20999999999998</v>
      </c>
      <c r="AH11" s="8">
        <v>363.71</v>
      </c>
      <c r="AI11" s="8">
        <v>349.17</v>
      </c>
      <c r="AJ11" s="8">
        <v>327.17</v>
      </c>
      <c r="AK11" s="8">
        <v>315.63</v>
      </c>
      <c r="AL11" s="8">
        <v>316.66000000000003</v>
      </c>
      <c r="AM11" s="8">
        <v>341.26</v>
      </c>
      <c r="AN11" s="8">
        <v>364.65</v>
      </c>
      <c r="AO11" s="8">
        <v>348.99</v>
      </c>
      <c r="AP11" s="8">
        <v>351.78</v>
      </c>
      <c r="AQ11" s="8">
        <v>328.91</v>
      </c>
      <c r="AR11" s="8">
        <v>324.43</v>
      </c>
      <c r="AS11" s="8">
        <v>323.79000000000002</v>
      </c>
      <c r="AT11" s="8">
        <v>310.86</v>
      </c>
      <c r="AU11" s="8">
        <v>316.11</v>
      </c>
      <c r="AV11" s="8">
        <v>325.45999999999998</v>
      </c>
      <c r="AW11" s="8">
        <v>327.69</v>
      </c>
      <c r="AX11" s="8">
        <v>325.37</v>
      </c>
      <c r="AY11" s="8">
        <v>325.49</v>
      </c>
      <c r="AZ11" s="8">
        <v>320.56</v>
      </c>
      <c r="BA11" s="8">
        <v>320.52999999999997</v>
      </c>
      <c r="BB11" s="8">
        <v>326.05</v>
      </c>
      <c r="BC11" s="44">
        <v>327.01</v>
      </c>
      <c r="BD11" s="46"/>
      <c r="BE11" s="20">
        <f t="shared" si="1"/>
        <v>1.7221476928836799E-2</v>
      </c>
      <c r="BF11" s="20">
        <f>+(BB11/'2008'!BA11)-1</f>
        <v>4.6239250417148048E-2</v>
      </c>
      <c r="BG11" s="63">
        <f t="shared" si="2"/>
        <v>333.39528301886793</v>
      </c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</row>
    <row r="12" spans="1:80" s="43" customFormat="1" ht="15" customHeight="1">
      <c r="A12" s="6" t="s">
        <v>13</v>
      </c>
      <c r="B12" s="7">
        <v>7.56</v>
      </c>
      <c r="C12" s="8">
        <v>405.75</v>
      </c>
      <c r="D12" s="8">
        <v>382.02</v>
      </c>
      <c r="E12" s="8">
        <v>370.48</v>
      </c>
      <c r="F12" s="8">
        <v>370.42</v>
      </c>
      <c r="G12" s="8">
        <v>399.39</v>
      </c>
      <c r="H12" s="8">
        <v>426.5</v>
      </c>
      <c r="I12" s="8">
        <v>439.38</v>
      </c>
      <c r="J12" s="8">
        <v>436.85</v>
      </c>
      <c r="K12" s="8">
        <v>436.85</v>
      </c>
      <c r="L12" s="8">
        <v>436.79</v>
      </c>
      <c r="M12" s="8">
        <v>442.52</v>
      </c>
      <c r="N12" s="8">
        <v>456.66</v>
      </c>
      <c r="O12" s="8">
        <v>460.64</v>
      </c>
      <c r="P12" s="8">
        <v>454.71</v>
      </c>
      <c r="Q12" s="8">
        <v>416.76</v>
      </c>
      <c r="R12" s="8">
        <v>408.76</v>
      </c>
      <c r="S12" s="8">
        <v>388.19</v>
      </c>
      <c r="T12" s="8">
        <v>384.62</v>
      </c>
      <c r="U12" s="8">
        <v>381.29</v>
      </c>
      <c r="V12" s="8">
        <v>388.78</v>
      </c>
      <c r="W12" s="8">
        <v>486.26</v>
      </c>
      <c r="X12" s="8">
        <v>386.26</v>
      </c>
      <c r="Y12" s="8">
        <v>376.96</v>
      </c>
      <c r="Z12" s="8">
        <v>371.83</v>
      </c>
      <c r="AA12" s="8">
        <v>371.83</v>
      </c>
      <c r="AB12" s="8">
        <v>373.08</v>
      </c>
      <c r="AC12" s="8">
        <v>390.61</v>
      </c>
      <c r="AD12" s="8">
        <v>405.09</v>
      </c>
      <c r="AE12" s="8">
        <v>415.2</v>
      </c>
      <c r="AF12" s="8">
        <v>424.42</v>
      </c>
      <c r="AG12" s="8">
        <v>421.42</v>
      </c>
      <c r="AH12" s="8">
        <v>429.58</v>
      </c>
      <c r="AI12" s="8">
        <v>448.34</v>
      </c>
      <c r="AJ12" s="8">
        <v>458.14</v>
      </c>
      <c r="AK12" s="8">
        <v>458.14</v>
      </c>
      <c r="AL12" s="8">
        <v>475.82</v>
      </c>
      <c r="AM12" s="8">
        <v>461.83</v>
      </c>
      <c r="AN12" s="8">
        <v>472.37</v>
      </c>
      <c r="AO12" s="8">
        <v>489.66</v>
      </c>
      <c r="AP12" s="8">
        <v>519.04999999999995</v>
      </c>
      <c r="AQ12" s="8">
        <v>538.25</v>
      </c>
      <c r="AR12" s="8">
        <v>547.25</v>
      </c>
      <c r="AS12" s="8">
        <v>556.61</v>
      </c>
      <c r="AT12" s="8">
        <v>566.66999999999996</v>
      </c>
      <c r="AU12" s="8">
        <v>582.30999999999995</v>
      </c>
      <c r="AV12" s="8">
        <v>590.29</v>
      </c>
      <c r="AW12" s="8">
        <v>576.69000000000005</v>
      </c>
      <c r="AX12" s="8">
        <v>561.98</v>
      </c>
      <c r="AY12" s="8">
        <v>557.32000000000005</v>
      </c>
      <c r="AZ12" s="8">
        <v>556.05999999999995</v>
      </c>
      <c r="BA12" s="8">
        <v>556.05999999999995</v>
      </c>
      <c r="BB12" s="8">
        <v>552.62</v>
      </c>
      <c r="BC12" s="44">
        <v>539.66</v>
      </c>
      <c r="BD12" s="46"/>
      <c r="BE12" s="20">
        <f t="shared" si="1"/>
        <v>-6.186382764449827E-3</v>
      </c>
      <c r="BF12" s="20">
        <f>+(BB12/'2008'!BA12)-1</f>
        <v>-9.7586465919853649E-2</v>
      </c>
      <c r="BG12" s="63">
        <f t="shared" si="2"/>
        <v>446.65886792452835</v>
      </c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</row>
    <row r="13" spans="1:80" s="43" customFormat="1" ht="15" customHeight="1">
      <c r="A13" s="6" t="s">
        <v>14</v>
      </c>
      <c r="B13" s="7">
        <v>16.2</v>
      </c>
      <c r="C13" s="8">
        <v>560</v>
      </c>
      <c r="D13" s="8">
        <v>559</v>
      </c>
      <c r="E13" s="8">
        <v>545</v>
      </c>
      <c r="F13" s="8">
        <v>538</v>
      </c>
      <c r="G13" s="8">
        <v>532</v>
      </c>
      <c r="H13" s="8">
        <v>531</v>
      </c>
      <c r="I13" s="8">
        <v>530</v>
      </c>
      <c r="J13" s="8">
        <v>528</v>
      </c>
      <c r="K13" s="8">
        <v>528</v>
      </c>
      <c r="L13" s="8">
        <v>529</v>
      </c>
      <c r="M13" s="8">
        <v>538</v>
      </c>
      <c r="N13" s="8">
        <v>552</v>
      </c>
      <c r="O13" s="8">
        <v>560</v>
      </c>
      <c r="P13" s="8">
        <v>562</v>
      </c>
      <c r="Q13" s="8">
        <v>561</v>
      </c>
      <c r="R13" s="8">
        <v>554</v>
      </c>
      <c r="S13" s="8">
        <v>540</v>
      </c>
      <c r="T13" s="8">
        <v>538</v>
      </c>
      <c r="U13" s="8">
        <v>536</v>
      </c>
      <c r="V13" s="8">
        <v>528</v>
      </c>
      <c r="W13" s="8">
        <v>517</v>
      </c>
      <c r="X13" s="8">
        <v>503</v>
      </c>
      <c r="Y13" s="8">
        <v>492</v>
      </c>
      <c r="Z13" s="8">
        <v>482</v>
      </c>
      <c r="AA13" s="8">
        <v>471</v>
      </c>
      <c r="AB13" s="8">
        <v>470</v>
      </c>
      <c r="AC13" s="8">
        <v>474</v>
      </c>
      <c r="AD13" s="8">
        <v>482</v>
      </c>
      <c r="AE13" s="8">
        <v>489</v>
      </c>
      <c r="AF13" s="8">
        <v>491</v>
      </c>
      <c r="AG13" s="8">
        <v>495</v>
      </c>
      <c r="AH13" s="8">
        <v>532</v>
      </c>
      <c r="AI13" s="8">
        <v>561</v>
      </c>
      <c r="AJ13" s="8">
        <v>565</v>
      </c>
      <c r="AK13" s="8">
        <v>559</v>
      </c>
      <c r="AL13" s="8">
        <v>557</v>
      </c>
      <c r="AM13" s="8">
        <v>557</v>
      </c>
      <c r="AN13" s="8">
        <v>586</v>
      </c>
      <c r="AO13" s="8">
        <v>578</v>
      </c>
      <c r="AP13" s="8">
        <v>573</v>
      </c>
      <c r="AQ13" s="8">
        <v>571</v>
      </c>
      <c r="AR13" s="8">
        <v>567</v>
      </c>
      <c r="AS13" s="8">
        <v>565</v>
      </c>
      <c r="AT13" s="8">
        <v>564</v>
      </c>
      <c r="AU13" s="8">
        <v>566</v>
      </c>
      <c r="AV13" s="8">
        <v>567</v>
      </c>
      <c r="AW13" s="8">
        <v>567</v>
      </c>
      <c r="AX13" s="8">
        <v>567</v>
      </c>
      <c r="AY13" s="8">
        <v>566</v>
      </c>
      <c r="AZ13" s="8">
        <v>563</v>
      </c>
      <c r="BA13" s="8">
        <v>569</v>
      </c>
      <c r="BB13" s="8">
        <v>571</v>
      </c>
      <c r="BC13" s="44">
        <v>571</v>
      </c>
      <c r="BD13" s="46"/>
      <c r="BE13" s="20">
        <f t="shared" si="1"/>
        <v>3.5149384885764245E-3</v>
      </c>
      <c r="BF13" s="20">
        <f>+(BB13/'2008'!BA13)-1</f>
        <v>-5.7755775577557733E-2</v>
      </c>
      <c r="BG13" s="63">
        <f t="shared" si="2"/>
        <v>530.23018867924532</v>
      </c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</row>
    <row r="14" spans="1:80" s="43" customFormat="1" ht="15" customHeight="1">
      <c r="A14" s="6" t="s">
        <v>15</v>
      </c>
      <c r="B14" s="7">
        <v>2.14</v>
      </c>
      <c r="C14" s="8">
        <v>380.25</v>
      </c>
      <c r="D14" s="8">
        <v>379.09</v>
      </c>
      <c r="E14" s="8">
        <v>365.64</v>
      </c>
      <c r="F14" s="8">
        <v>364.83</v>
      </c>
      <c r="G14" s="8">
        <v>353.37</v>
      </c>
      <c r="H14" s="8">
        <v>358.5</v>
      </c>
      <c r="I14" s="8">
        <v>355.68</v>
      </c>
      <c r="J14" s="8">
        <v>356.59</v>
      </c>
      <c r="K14" s="8">
        <v>347.26</v>
      </c>
      <c r="L14" s="8">
        <v>361.73</v>
      </c>
      <c r="M14" s="8">
        <v>360.61</v>
      </c>
      <c r="N14" s="8">
        <v>374.41</v>
      </c>
      <c r="O14" s="8">
        <v>394.35</v>
      </c>
      <c r="P14" s="8">
        <v>387.17</v>
      </c>
      <c r="Q14" s="8">
        <v>371.66</v>
      </c>
      <c r="R14" s="8">
        <v>382.18</v>
      </c>
      <c r="S14" s="8">
        <v>373.42</v>
      </c>
      <c r="T14" s="8">
        <v>391.86</v>
      </c>
      <c r="U14" s="8">
        <v>392.87</v>
      </c>
      <c r="V14" s="8">
        <v>393.79</v>
      </c>
      <c r="W14" s="8">
        <v>398.08</v>
      </c>
      <c r="X14" s="8">
        <v>399.68</v>
      </c>
      <c r="Y14" s="8">
        <v>400.75</v>
      </c>
      <c r="Z14" s="8">
        <v>399.81</v>
      </c>
      <c r="AA14" s="8">
        <v>414.04</v>
      </c>
      <c r="AB14" s="8">
        <v>402.86</v>
      </c>
      <c r="AC14" s="8">
        <v>399.18</v>
      </c>
      <c r="AD14" s="8">
        <v>402.79</v>
      </c>
      <c r="AE14" s="8">
        <v>411.69</v>
      </c>
      <c r="AF14" s="8">
        <v>368.77</v>
      </c>
      <c r="AG14" s="8">
        <v>366.82</v>
      </c>
      <c r="AH14" s="8">
        <v>376.06</v>
      </c>
      <c r="AI14" s="8">
        <v>394.97</v>
      </c>
      <c r="AJ14" s="8">
        <v>406.05</v>
      </c>
      <c r="AK14" s="8">
        <v>393.01</v>
      </c>
      <c r="AL14" s="8">
        <v>404.6</v>
      </c>
      <c r="AM14" s="8">
        <v>425.54</v>
      </c>
      <c r="AN14" s="8">
        <v>429.98</v>
      </c>
      <c r="AO14" s="8">
        <v>418.48</v>
      </c>
      <c r="AP14" s="8">
        <v>435.01</v>
      </c>
      <c r="AQ14" s="8">
        <v>417.97</v>
      </c>
      <c r="AR14" s="8">
        <v>421.65</v>
      </c>
      <c r="AS14" s="8">
        <v>421.31</v>
      </c>
      <c r="AT14" s="8">
        <v>428.42</v>
      </c>
      <c r="AU14" s="8">
        <v>428.73</v>
      </c>
      <c r="AV14" s="8">
        <v>436.74</v>
      </c>
      <c r="AW14" s="8">
        <v>433.06</v>
      </c>
      <c r="AX14" s="8">
        <v>426.93</v>
      </c>
      <c r="AY14" s="8">
        <v>416.82</v>
      </c>
      <c r="AZ14" s="8">
        <v>407.89</v>
      </c>
      <c r="BA14" s="8">
        <v>414.24</v>
      </c>
      <c r="BB14" s="8">
        <v>422.12</v>
      </c>
      <c r="BC14" s="44">
        <v>430.16</v>
      </c>
      <c r="BD14" s="46"/>
      <c r="BE14" s="20">
        <f t="shared" si="1"/>
        <v>1.9022788721514194E-2</v>
      </c>
      <c r="BF14" s="20">
        <f>+(BB14/'2008'!BA14)-1</f>
        <v>-1.8462540110682268E-2</v>
      </c>
      <c r="BG14" s="63">
        <f t="shared" si="2"/>
        <v>388.14056603773588</v>
      </c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</row>
    <row r="15" spans="1:80" s="43" customFormat="1" ht="15" customHeight="1">
      <c r="A15" s="6" t="s">
        <v>16</v>
      </c>
      <c r="B15" s="7">
        <v>0.86</v>
      </c>
      <c r="C15" s="8">
        <v>470</v>
      </c>
      <c r="D15" s="8">
        <v>458</v>
      </c>
      <c r="E15" s="8">
        <v>468</v>
      </c>
      <c r="F15" s="8">
        <v>476</v>
      </c>
      <c r="G15" s="8">
        <v>466</v>
      </c>
      <c r="H15" s="8">
        <v>468</v>
      </c>
      <c r="I15" s="8">
        <v>466</v>
      </c>
      <c r="J15" s="8">
        <v>466</v>
      </c>
      <c r="K15" s="8">
        <v>466</v>
      </c>
      <c r="L15" s="8">
        <v>462</v>
      </c>
      <c r="M15" s="8">
        <v>465</v>
      </c>
      <c r="N15" s="8">
        <v>466</v>
      </c>
      <c r="O15" s="8">
        <v>466</v>
      </c>
      <c r="P15" s="8">
        <v>473</v>
      </c>
      <c r="Q15" s="8">
        <v>473</v>
      </c>
      <c r="R15" s="8">
        <v>464</v>
      </c>
      <c r="S15" s="8">
        <v>464</v>
      </c>
      <c r="T15" s="8">
        <v>464</v>
      </c>
      <c r="U15" s="8">
        <v>464</v>
      </c>
      <c r="V15" s="8">
        <v>464</v>
      </c>
      <c r="W15" s="8">
        <v>465</v>
      </c>
      <c r="X15" s="8">
        <v>464</v>
      </c>
      <c r="Y15" s="8">
        <v>464</v>
      </c>
      <c r="Z15" s="8">
        <v>464</v>
      </c>
      <c r="AA15" s="8">
        <v>464</v>
      </c>
      <c r="AB15" s="8">
        <v>464</v>
      </c>
      <c r="AC15" s="8">
        <v>463</v>
      </c>
      <c r="AD15" s="8">
        <v>462</v>
      </c>
      <c r="AE15" s="8">
        <v>461</v>
      </c>
      <c r="AF15" s="8">
        <v>462</v>
      </c>
      <c r="AG15" s="8">
        <v>463</v>
      </c>
      <c r="AH15" s="8">
        <v>460</v>
      </c>
      <c r="AI15" s="8">
        <v>460</v>
      </c>
      <c r="AJ15" s="8">
        <v>460</v>
      </c>
      <c r="AK15" s="8">
        <v>459</v>
      </c>
      <c r="AL15" s="8">
        <v>460</v>
      </c>
      <c r="AM15" s="8">
        <v>460</v>
      </c>
      <c r="AN15" s="8">
        <v>459</v>
      </c>
      <c r="AO15" s="8">
        <v>459</v>
      </c>
      <c r="AP15" s="8">
        <v>458</v>
      </c>
      <c r="AQ15" s="8">
        <v>461</v>
      </c>
      <c r="AR15" s="8">
        <v>461</v>
      </c>
      <c r="AS15" s="8">
        <v>460</v>
      </c>
      <c r="AT15" s="8">
        <v>459</v>
      </c>
      <c r="AU15" s="8">
        <v>460</v>
      </c>
      <c r="AV15" s="8">
        <v>459</v>
      </c>
      <c r="AW15" s="8">
        <v>461</v>
      </c>
      <c r="AX15" s="8">
        <v>459</v>
      </c>
      <c r="AY15" s="8">
        <v>460</v>
      </c>
      <c r="AZ15" s="8">
        <v>465</v>
      </c>
      <c r="BA15" s="8">
        <v>465</v>
      </c>
      <c r="BB15" s="8">
        <v>464</v>
      </c>
      <c r="BC15" s="44">
        <v>465</v>
      </c>
      <c r="BD15" s="46"/>
      <c r="BE15" s="20">
        <f t="shared" si="1"/>
        <v>-2.1505376344086446E-3</v>
      </c>
      <c r="BF15" s="20">
        <f>+(BB15/'2008'!BA15)-1</f>
        <v>0.1180722891566266</v>
      </c>
      <c r="BG15" s="63">
        <f t="shared" si="2"/>
        <v>454.62</v>
      </c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</row>
    <row r="16" spans="1:80" s="43" customFormat="1" ht="15" customHeight="1">
      <c r="A16" s="6" t="s">
        <v>17</v>
      </c>
      <c r="B16" s="7">
        <v>0.14000000000000001</v>
      </c>
      <c r="C16" s="8">
        <v>318.65140000000002</v>
      </c>
      <c r="D16" s="8">
        <v>316.15880000000004</v>
      </c>
      <c r="E16" s="8">
        <v>316.4796</v>
      </c>
      <c r="F16" s="8">
        <v>302.84440000000001</v>
      </c>
      <c r="G16" s="8">
        <v>300.2527</v>
      </c>
      <c r="H16" s="8">
        <v>301.34500000000003</v>
      </c>
      <c r="I16" s="8">
        <v>309.80529999999999</v>
      </c>
      <c r="J16" s="8">
        <v>301.28309999999999</v>
      </c>
      <c r="K16" s="8">
        <v>300.10790000000003</v>
      </c>
      <c r="L16" s="8">
        <v>314.6121</v>
      </c>
      <c r="M16" s="8">
        <v>318.38460000000003</v>
      </c>
      <c r="N16" s="8">
        <v>346.59410000000003</v>
      </c>
      <c r="O16" s="8">
        <v>347.92529999999999</v>
      </c>
      <c r="P16" s="8">
        <v>348.97120000000001</v>
      </c>
      <c r="Q16" s="8">
        <v>346.55080000000004</v>
      </c>
      <c r="R16" s="8">
        <v>329.56139999999999</v>
      </c>
      <c r="S16" s="8">
        <v>332.00470000000001</v>
      </c>
      <c r="T16" s="8">
        <v>333.3646</v>
      </c>
      <c r="U16" s="8">
        <v>307.94380000000001</v>
      </c>
      <c r="V16" s="8">
        <v>308.46570000000003</v>
      </c>
      <c r="W16" s="8">
        <v>307.57570000000004</v>
      </c>
      <c r="X16" s="8">
        <v>298.26179999999999</v>
      </c>
      <c r="Y16" s="8">
        <v>301.42400000000004</v>
      </c>
      <c r="Z16" s="8">
        <v>301.35090000000002</v>
      </c>
      <c r="AA16" s="8">
        <v>304.22730000000001</v>
      </c>
      <c r="AB16" s="8">
        <v>304.8338</v>
      </c>
      <c r="AC16" s="8">
        <v>306.53750000000002</v>
      </c>
      <c r="AD16" s="8">
        <v>288.87100000000004</v>
      </c>
      <c r="AE16" s="8">
        <v>288.46800000000002</v>
      </c>
      <c r="AF16" s="8">
        <v>289.25760000000002</v>
      </c>
      <c r="AG16" s="8">
        <v>297.32140000000004</v>
      </c>
      <c r="AH16" s="8">
        <v>298.46719999999999</v>
      </c>
      <c r="AI16" s="8">
        <v>278.99619999999999</v>
      </c>
      <c r="AJ16" s="8">
        <v>295.72930000000002</v>
      </c>
      <c r="AK16" s="8">
        <v>296.3972</v>
      </c>
      <c r="AL16" s="8">
        <v>317.0489</v>
      </c>
      <c r="AM16" s="8">
        <v>319.0958</v>
      </c>
      <c r="AN16" s="8">
        <v>320.49740000000003</v>
      </c>
      <c r="AO16" s="8">
        <v>309.41520000000003</v>
      </c>
      <c r="AP16" s="8">
        <v>309.63330000000002</v>
      </c>
      <c r="AQ16" s="8">
        <v>289.01740000000001</v>
      </c>
      <c r="AR16" s="8">
        <v>292.03989999999999</v>
      </c>
      <c r="AS16" s="8">
        <v>311.72059999999999</v>
      </c>
      <c r="AT16" s="8">
        <v>312.93450000000001</v>
      </c>
      <c r="AU16" s="8">
        <v>320.92860000000002</v>
      </c>
      <c r="AV16" s="8">
        <v>314.63839999999999</v>
      </c>
      <c r="AW16" s="8">
        <v>330.6626</v>
      </c>
      <c r="AX16" s="8">
        <v>333.2475</v>
      </c>
      <c r="AY16" s="8">
        <v>378.9126</v>
      </c>
      <c r="AZ16" s="8">
        <v>385.50010000000003</v>
      </c>
      <c r="BA16" s="8">
        <v>387.30240000000003</v>
      </c>
      <c r="BB16" s="8">
        <v>388.43430000000001</v>
      </c>
      <c r="BC16" s="44">
        <v>389.2312</v>
      </c>
      <c r="BD16" s="46"/>
      <c r="BE16" s="20">
        <f t="shared" si="1"/>
        <v>2.9225225560181034E-3</v>
      </c>
      <c r="BF16" s="20">
        <f>+(BB16/'2008'!BA16)-1</f>
        <v>0.43757004019215251</v>
      </c>
      <c r="BG16" s="63">
        <f t="shared" si="2"/>
        <v>310.94707358490564</v>
      </c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</row>
    <row r="17" spans="1:80" s="43" customFormat="1" ht="15" customHeight="1">
      <c r="A17" s="6" t="s">
        <v>4</v>
      </c>
      <c r="B17" s="7">
        <v>13.15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44">
        <v>180.78730000000002</v>
      </c>
      <c r="BD17" s="46"/>
      <c r="BE17" s="20"/>
      <c r="BF17" s="20"/>
      <c r="BG17" s="63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</row>
    <row r="18" spans="1:80" s="43" customFormat="1" ht="15" customHeight="1">
      <c r="A18" s="6" t="s">
        <v>18</v>
      </c>
      <c r="B18" s="7">
        <v>0.56000000000000005</v>
      </c>
      <c r="C18" s="8">
        <v>319.7235</v>
      </c>
      <c r="D18" s="8">
        <v>305.8596</v>
      </c>
      <c r="E18" s="8">
        <v>322.55630000000002</v>
      </c>
      <c r="F18" s="8">
        <v>323.64519999999999</v>
      </c>
      <c r="G18" s="8">
        <v>332.10939999999999</v>
      </c>
      <c r="H18" s="8">
        <v>335.8861</v>
      </c>
      <c r="I18" s="8">
        <v>348.75290000000001</v>
      </c>
      <c r="J18" s="8">
        <v>345.24560000000002</v>
      </c>
      <c r="K18" s="8">
        <v>350.57690000000002</v>
      </c>
      <c r="L18" s="8">
        <v>363.7851</v>
      </c>
      <c r="M18" s="8">
        <v>377.9178</v>
      </c>
      <c r="N18" s="8">
        <v>370.08700000000005</v>
      </c>
      <c r="O18" s="8">
        <v>366.99860000000001</v>
      </c>
      <c r="P18" s="8">
        <v>375.57070000000004</v>
      </c>
      <c r="Q18" s="8">
        <v>370.57120000000003</v>
      </c>
      <c r="R18" s="8">
        <v>384.83820000000003</v>
      </c>
      <c r="S18" s="8">
        <v>382.92950000000002</v>
      </c>
      <c r="T18" s="8">
        <v>403.04730000000001</v>
      </c>
      <c r="U18" s="8">
        <v>399.67990000000003</v>
      </c>
      <c r="V18" s="8">
        <v>401.24780000000004</v>
      </c>
      <c r="W18" s="8">
        <v>377.83370000000002</v>
      </c>
      <c r="X18" s="8">
        <v>398.70269999999999</v>
      </c>
      <c r="Y18" s="8">
        <v>392.27820000000003</v>
      </c>
      <c r="Z18" s="8">
        <v>391.4212</v>
      </c>
      <c r="AA18" s="8">
        <v>390.39150000000001</v>
      </c>
      <c r="AB18" s="8">
        <v>397.85740000000004</v>
      </c>
      <c r="AC18" s="8">
        <v>393.35550000000001</v>
      </c>
      <c r="AD18" s="8">
        <v>389.85540000000003</v>
      </c>
      <c r="AE18" s="8">
        <v>390.7518</v>
      </c>
      <c r="AF18" s="8">
        <v>384.65120000000002</v>
      </c>
      <c r="AG18" s="8">
        <v>375.6472</v>
      </c>
      <c r="AH18" s="8">
        <v>367.36610000000002</v>
      </c>
      <c r="AI18" s="8">
        <v>352.69659999999999</v>
      </c>
      <c r="AJ18" s="8">
        <v>343.57640000000004</v>
      </c>
      <c r="AK18" s="8">
        <v>337.96800000000002</v>
      </c>
      <c r="AL18" s="8">
        <v>337.45359999999999</v>
      </c>
      <c r="AM18" s="8">
        <v>327.04150000000004</v>
      </c>
      <c r="AN18" s="8">
        <v>319.74580000000003</v>
      </c>
      <c r="AO18" s="8">
        <v>309.79509999999999</v>
      </c>
      <c r="AP18" s="8">
        <v>305.88530000000003</v>
      </c>
      <c r="AQ18" s="8">
        <v>310.81560000000002</v>
      </c>
      <c r="AR18" s="8">
        <v>312.29200000000003</v>
      </c>
      <c r="AS18" s="8">
        <v>306.73509999999999</v>
      </c>
      <c r="AT18" s="8">
        <v>302.36689999999999</v>
      </c>
      <c r="AU18" s="8">
        <v>295.72250000000003</v>
      </c>
      <c r="AV18" s="8">
        <v>261.10430000000002</v>
      </c>
      <c r="AW18" s="8">
        <v>288.99900000000002</v>
      </c>
      <c r="AX18" s="8">
        <v>294.69220000000001</v>
      </c>
      <c r="AY18" s="8">
        <v>287.72810000000004</v>
      </c>
      <c r="AZ18" s="8">
        <v>298.21210000000002</v>
      </c>
      <c r="BA18" s="8">
        <v>308.27210000000002</v>
      </c>
      <c r="BB18" s="8">
        <v>317.03870000000001</v>
      </c>
      <c r="BC18" s="44">
        <v>316.78290000000004</v>
      </c>
      <c r="BD18" s="46"/>
      <c r="BE18" s="20">
        <f t="shared" si="1"/>
        <v>2.8437863822253107E-2</v>
      </c>
      <c r="BF18" s="20">
        <f>+(BB18/'2008'!BA18)-1</f>
        <v>0.16616911287065483</v>
      </c>
      <c r="BG18" s="63">
        <f t="shared" si="2"/>
        <v>340.56304528301894</v>
      </c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</row>
    <row r="19" spans="1:80" s="43" customFormat="1" ht="15" customHeight="1">
      <c r="A19" s="21" t="s">
        <v>5</v>
      </c>
      <c r="B19" s="22">
        <v>92.87</v>
      </c>
      <c r="C19" s="8">
        <v>340.01480000000004</v>
      </c>
      <c r="D19" s="8">
        <v>340.94870000000003</v>
      </c>
      <c r="E19" s="8">
        <v>343.33920000000001</v>
      </c>
      <c r="F19" s="8">
        <v>347.79020000000003</v>
      </c>
      <c r="G19" s="8">
        <v>358.62520000000001</v>
      </c>
      <c r="H19" s="8">
        <v>360.33300000000003</v>
      </c>
      <c r="I19" s="8">
        <v>362.85130000000004</v>
      </c>
      <c r="J19" s="8">
        <v>368.56980000000004</v>
      </c>
      <c r="K19" s="8">
        <v>359.02770000000004</v>
      </c>
      <c r="L19" s="8">
        <v>369.51570000000004</v>
      </c>
      <c r="M19" s="8">
        <v>382.1721</v>
      </c>
      <c r="N19" s="8">
        <v>382.53210000000001</v>
      </c>
      <c r="O19" s="8">
        <v>389.59700000000004</v>
      </c>
      <c r="P19" s="8">
        <v>390.60509999999999</v>
      </c>
      <c r="Q19" s="8">
        <v>363.15899999999999</v>
      </c>
      <c r="R19" s="8">
        <v>367.01420000000002</v>
      </c>
      <c r="S19" s="8">
        <v>342.78219999999999</v>
      </c>
      <c r="T19" s="8">
        <v>338.1225</v>
      </c>
      <c r="U19" s="8">
        <v>325.73840000000001</v>
      </c>
      <c r="V19" s="8">
        <v>397.7439</v>
      </c>
      <c r="W19" s="8">
        <v>393.28489999999999</v>
      </c>
      <c r="X19" s="8">
        <v>396.53919999999999</v>
      </c>
      <c r="Y19" s="8">
        <v>398.58960000000002</v>
      </c>
      <c r="Z19" s="8">
        <v>397.32249999999999</v>
      </c>
      <c r="AA19" s="8">
        <v>387.47140000000002</v>
      </c>
      <c r="AB19" s="8">
        <v>387.07350000000002</v>
      </c>
      <c r="AC19" s="8">
        <v>390.97790000000003</v>
      </c>
      <c r="AD19" s="8">
        <v>388.45010000000002</v>
      </c>
      <c r="AE19" s="8">
        <v>382.88490000000002</v>
      </c>
      <c r="AF19" s="8">
        <v>376.19990000000001</v>
      </c>
      <c r="AG19" s="8">
        <v>381.93290000000002</v>
      </c>
      <c r="AH19" s="8">
        <v>376.0727</v>
      </c>
      <c r="AI19" s="8">
        <v>375.89830000000001</v>
      </c>
      <c r="AJ19" s="8">
        <v>342.78200000000004</v>
      </c>
      <c r="AK19" s="8">
        <v>352.17160000000001</v>
      </c>
      <c r="AL19" s="8">
        <v>348.16750000000002</v>
      </c>
      <c r="AM19" s="8">
        <v>336.23180000000002</v>
      </c>
      <c r="AN19" s="8">
        <v>322.78730000000002</v>
      </c>
      <c r="AO19" s="8">
        <v>309.4753</v>
      </c>
      <c r="AP19" s="8">
        <v>304.45420000000001</v>
      </c>
      <c r="AQ19" s="8">
        <v>299.86320000000001</v>
      </c>
      <c r="AR19" s="8">
        <v>301.97570000000002</v>
      </c>
      <c r="AS19" s="8">
        <v>297.86930000000001</v>
      </c>
      <c r="AT19" s="8">
        <v>289.21170000000001</v>
      </c>
      <c r="AU19" s="8">
        <v>282.73419999999999</v>
      </c>
      <c r="AV19" s="8">
        <v>279.58850000000001</v>
      </c>
      <c r="AW19" s="8">
        <v>275.03680000000003</v>
      </c>
      <c r="AX19" s="8">
        <v>274.59190000000001</v>
      </c>
      <c r="AY19" s="8">
        <v>274.62190000000004</v>
      </c>
      <c r="AZ19" s="8">
        <v>276.8775</v>
      </c>
      <c r="BA19" s="8">
        <v>276.63530000000003</v>
      </c>
      <c r="BB19" s="8">
        <v>285.02850000000001</v>
      </c>
      <c r="BC19" s="44">
        <v>291.76240000000001</v>
      </c>
      <c r="BD19" s="46"/>
      <c r="BE19" s="20">
        <f t="shared" si="1"/>
        <v>3.0340307256521371E-2</v>
      </c>
      <c r="BF19" s="20">
        <f>+(BB19/'2008'!BA19)-1</f>
        <v>-9.4680014089817188E-2</v>
      </c>
      <c r="BG19" s="63">
        <f t="shared" si="2"/>
        <v>341.24819056603781</v>
      </c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</row>
    <row r="20" spans="1:80" s="43" customFormat="1" ht="15" customHeight="1">
      <c r="A20" s="21" t="s">
        <v>6</v>
      </c>
      <c r="B20" s="22">
        <v>7.13</v>
      </c>
      <c r="C20" s="8">
        <v>325.9837</v>
      </c>
      <c r="D20" s="8">
        <v>311.02960000000002</v>
      </c>
      <c r="E20" s="8">
        <v>318.0333</v>
      </c>
      <c r="F20" s="8">
        <v>322.50460000000004</v>
      </c>
      <c r="G20" s="8">
        <v>329.32990000000001</v>
      </c>
      <c r="H20" s="8">
        <v>346.20340000000004</v>
      </c>
      <c r="I20" s="8">
        <v>350.08960000000002</v>
      </c>
      <c r="J20" s="8">
        <v>341.34</v>
      </c>
      <c r="K20" s="8">
        <v>337.72059999999999</v>
      </c>
      <c r="L20" s="8">
        <v>343.73480000000001</v>
      </c>
      <c r="M20" s="8">
        <v>346.95550000000003</v>
      </c>
      <c r="N20" s="8">
        <v>355.48580000000004</v>
      </c>
      <c r="O20" s="8">
        <v>360.99610000000001</v>
      </c>
      <c r="P20" s="8">
        <v>377.73240000000004</v>
      </c>
      <c r="Q20" s="8">
        <v>364.54110000000003</v>
      </c>
      <c r="R20" s="8">
        <v>354.43670000000003</v>
      </c>
      <c r="S20" s="8">
        <v>341.06310000000002</v>
      </c>
      <c r="T20" s="8">
        <v>336.95050000000003</v>
      </c>
      <c r="U20" s="8">
        <v>332.0213</v>
      </c>
      <c r="V20" s="8">
        <v>337.43889999999999</v>
      </c>
      <c r="W20" s="8">
        <v>344.36690000000004</v>
      </c>
      <c r="X20" s="8">
        <v>341.26230000000004</v>
      </c>
      <c r="Y20" s="8">
        <v>341.85880000000003</v>
      </c>
      <c r="Z20" s="8">
        <v>348.81010000000003</v>
      </c>
      <c r="AA20" s="8">
        <v>358.78190000000001</v>
      </c>
      <c r="AB20" s="8">
        <v>347.44530000000003</v>
      </c>
      <c r="AC20" s="8">
        <v>334.44080000000002</v>
      </c>
      <c r="AD20" s="8">
        <v>345.61869999999999</v>
      </c>
      <c r="AE20" s="8">
        <v>347.26670000000001</v>
      </c>
      <c r="AF20" s="8">
        <v>315.2183</v>
      </c>
      <c r="AG20" s="8">
        <v>328.64340000000004</v>
      </c>
      <c r="AH20" s="8">
        <v>363.26140000000004</v>
      </c>
      <c r="AI20" s="8">
        <v>363.09300000000002</v>
      </c>
      <c r="AJ20" s="8">
        <v>331.10060000000004</v>
      </c>
      <c r="AK20" s="8">
        <v>314.31460000000004</v>
      </c>
      <c r="AL20" s="8">
        <v>315.9074</v>
      </c>
      <c r="AM20" s="8">
        <v>331.54970000000003</v>
      </c>
      <c r="AN20" s="8">
        <v>328.80900000000003</v>
      </c>
      <c r="AO20" s="8">
        <v>332.73250000000002</v>
      </c>
      <c r="AP20" s="8">
        <v>330.25010000000003</v>
      </c>
      <c r="AQ20" s="8">
        <v>310.37209999999999</v>
      </c>
      <c r="AR20" s="8">
        <v>312.25659999999999</v>
      </c>
      <c r="AS20" s="8">
        <v>298.08420000000001</v>
      </c>
      <c r="AT20" s="8">
        <v>302.78960000000001</v>
      </c>
      <c r="AU20" s="8">
        <v>302.68180000000001</v>
      </c>
      <c r="AV20" s="8">
        <v>304.50350000000003</v>
      </c>
      <c r="AW20" s="8">
        <v>315.61689999999999</v>
      </c>
      <c r="AX20" s="8">
        <v>304.46620000000001</v>
      </c>
      <c r="AY20" s="8">
        <v>295.96430000000004</v>
      </c>
      <c r="AZ20" s="8">
        <v>290.69350000000003</v>
      </c>
      <c r="BA20" s="8">
        <v>290.43920000000003</v>
      </c>
      <c r="BB20" s="8">
        <v>299.07409999999999</v>
      </c>
      <c r="BC20" s="44">
        <v>304.51179999999999</v>
      </c>
      <c r="BD20" s="46"/>
      <c r="BE20" s="20">
        <f t="shared" si="1"/>
        <v>2.9730490925467201E-2</v>
      </c>
      <c r="BF20" s="20">
        <f>+(BB20/'2008'!BA20)-1</f>
        <v>6.1244918641488733E-2</v>
      </c>
      <c r="BG20" s="63">
        <f t="shared" si="2"/>
        <v>325.13951698113215</v>
      </c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</row>
    <row r="21" spans="1:80" s="43" customFormat="1" ht="15" customHeight="1">
      <c r="A21" s="6" t="s">
        <v>19</v>
      </c>
      <c r="B21" s="7">
        <v>43.96</v>
      </c>
      <c r="C21" s="8">
        <v>339.01440000000002</v>
      </c>
      <c r="D21" s="8">
        <v>338.81550000000004</v>
      </c>
      <c r="E21" s="8">
        <v>341.53489999999999</v>
      </c>
      <c r="F21" s="8">
        <v>345.9873</v>
      </c>
      <c r="G21" s="8">
        <v>356.53640000000001</v>
      </c>
      <c r="H21" s="8">
        <v>359.32560000000001</v>
      </c>
      <c r="I21" s="8">
        <v>361.94140000000004</v>
      </c>
      <c r="J21" s="8">
        <v>366.62830000000002</v>
      </c>
      <c r="K21" s="8">
        <v>357.50850000000003</v>
      </c>
      <c r="L21" s="8">
        <v>367.67750000000001</v>
      </c>
      <c r="M21" s="8">
        <v>379.66120000000001</v>
      </c>
      <c r="N21" s="8">
        <v>380.6037</v>
      </c>
      <c r="O21" s="8">
        <v>387.55780000000004</v>
      </c>
      <c r="P21" s="8">
        <v>389.68729999999999</v>
      </c>
      <c r="Q21" s="8">
        <v>363.25749999999999</v>
      </c>
      <c r="R21" s="8">
        <v>366.11740000000003</v>
      </c>
      <c r="S21" s="8">
        <v>342.65960000000001</v>
      </c>
      <c r="T21" s="8">
        <v>338.03890000000001</v>
      </c>
      <c r="U21" s="8">
        <v>326.18639999999999</v>
      </c>
      <c r="V21" s="8">
        <v>393.44420000000002</v>
      </c>
      <c r="W21" s="8">
        <v>389.79700000000003</v>
      </c>
      <c r="X21" s="8">
        <v>392.59800000000001</v>
      </c>
      <c r="Y21" s="8">
        <v>394.54470000000003</v>
      </c>
      <c r="Z21" s="8">
        <v>393.86360000000002</v>
      </c>
      <c r="AA21" s="8">
        <v>385.42580000000004</v>
      </c>
      <c r="AB21" s="8">
        <v>384.24799999999999</v>
      </c>
      <c r="AC21" s="8">
        <v>386.9468</v>
      </c>
      <c r="AD21" s="8">
        <v>385.39620000000002</v>
      </c>
      <c r="AE21" s="8">
        <v>380.34530000000001</v>
      </c>
      <c r="AF21" s="8">
        <v>371.8519</v>
      </c>
      <c r="AG21" s="8">
        <v>378.13339999999999</v>
      </c>
      <c r="AH21" s="8">
        <v>375.15930000000003</v>
      </c>
      <c r="AI21" s="8">
        <v>374.9853</v>
      </c>
      <c r="AJ21" s="8">
        <v>341.94910000000004</v>
      </c>
      <c r="AK21" s="8">
        <v>349.47239999999999</v>
      </c>
      <c r="AL21" s="8">
        <v>345.86740000000003</v>
      </c>
      <c r="AM21" s="8">
        <v>335.89800000000002</v>
      </c>
      <c r="AN21" s="8">
        <v>323.21660000000003</v>
      </c>
      <c r="AO21" s="8">
        <v>311.13350000000003</v>
      </c>
      <c r="AP21" s="8">
        <v>306.29340000000002</v>
      </c>
      <c r="AQ21" s="8">
        <v>300.61250000000001</v>
      </c>
      <c r="AR21" s="8">
        <v>302.70870000000002</v>
      </c>
      <c r="AS21" s="8">
        <v>297.88460000000003</v>
      </c>
      <c r="AT21" s="8">
        <v>290.1798</v>
      </c>
      <c r="AU21" s="8">
        <v>284.15649999999999</v>
      </c>
      <c r="AV21" s="8">
        <v>281.36490000000003</v>
      </c>
      <c r="AW21" s="8">
        <v>277.93020000000001</v>
      </c>
      <c r="AX21" s="8">
        <v>276.72190000000001</v>
      </c>
      <c r="AY21" s="8">
        <v>276.14359999999999</v>
      </c>
      <c r="AZ21" s="8">
        <v>277.86259999999999</v>
      </c>
      <c r="BA21" s="8">
        <v>277.61950000000002</v>
      </c>
      <c r="BB21" s="8">
        <v>286.02999999999997</v>
      </c>
      <c r="BC21" s="44">
        <v>292.67140000000001</v>
      </c>
      <c r="BD21" s="46"/>
      <c r="BE21" s="20">
        <f t="shared" si="1"/>
        <v>3.0295062126399541E-2</v>
      </c>
      <c r="BF21" s="20">
        <f>+(BB21/'2008'!BA21)-1</f>
        <v>-8.4653619335208319E-2</v>
      </c>
      <c r="BG21" s="63">
        <f t="shared" si="2"/>
        <v>339.29215660377349</v>
      </c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</row>
    <row r="22" spans="1:80" s="43" customFormat="1" ht="15" customHeight="1">
      <c r="A22" s="6" t="s">
        <v>148</v>
      </c>
      <c r="B22" s="7">
        <f>SUM(B9:B21)-B19-B20</f>
        <v>100</v>
      </c>
      <c r="C22" s="12">
        <v>390.23439999999999</v>
      </c>
      <c r="D22" s="12">
        <v>387.51730000000003</v>
      </c>
      <c r="E22" s="12">
        <v>385.8852</v>
      </c>
      <c r="F22" s="12">
        <v>384.8503</v>
      </c>
      <c r="G22" s="12">
        <v>392.93360000000001</v>
      </c>
      <c r="H22" s="12">
        <v>397.45160000000004</v>
      </c>
      <c r="I22" s="12">
        <v>400.1825</v>
      </c>
      <c r="J22" s="12">
        <v>401.18040000000002</v>
      </c>
      <c r="K22" s="12">
        <v>395.77809999999999</v>
      </c>
      <c r="L22" s="12">
        <v>401.65050000000002</v>
      </c>
      <c r="M22" s="12">
        <v>409.68760000000003</v>
      </c>
      <c r="N22" s="12">
        <v>417.64080000000001</v>
      </c>
      <c r="O22" s="12">
        <v>425.25749999999999</v>
      </c>
      <c r="P22" s="12">
        <v>431.2473</v>
      </c>
      <c r="Q22" s="12">
        <v>414.70010000000002</v>
      </c>
      <c r="R22" s="12">
        <v>412.67650000000003</v>
      </c>
      <c r="S22" s="12">
        <v>394.15870000000001</v>
      </c>
      <c r="T22" s="12">
        <v>390.78860000000003</v>
      </c>
      <c r="U22" s="12">
        <v>383.6087</v>
      </c>
      <c r="V22" s="12">
        <v>415.49630000000002</v>
      </c>
      <c r="W22" s="12">
        <v>419.00650000000002</v>
      </c>
      <c r="X22" s="12">
        <v>410.26030000000003</v>
      </c>
      <c r="Y22" s="12">
        <v>407.44720000000001</v>
      </c>
      <c r="Z22" s="12">
        <v>404.20860000000005</v>
      </c>
      <c r="AA22" s="12">
        <v>397.39870000000002</v>
      </c>
      <c r="AB22" s="12">
        <v>395.387</v>
      </c>
      <c r="AC22" s="12">
        <v>398.55110000000002</v>
      </c>
      <c r="AD22" s="12">
        <v>400.20520000000005</v>
      </c>
      <c r="AE22" s="12">
        <v>398.35040000000004</v>
      </c>
      <c r="AF22" s="12">
        <v>392.80549999999999</v>
      </c>
      <c r="AG22" s="12">
        <v>395.42220000000003</v>
      </c>
      <c r="AH22" s="12">
        <v>408.58460000000002</v>
      </c>
      <c r="AI22" s="12">
        <v>415.20749999999998</v>
      </c>
      <c r="AJ22" s="12">
        <v>397.57690000000002</v>
      </c>
      <c r="AK22" s="12">
        <v>398.3639</v>
      </c>
      <c r="AL22" s="12">
        <v>398.31170000000003</v>
      </c>
      <c r="AM22" s="12">
        <v>395.16990000000004</v>
      </c>
      <c r="AN22" s="12">
        <v>398.97120000000001</v>
      </c>
      <c r="AO22" s="12">
        <v>390.92430000000002</v>
      </c>
      <c r="AP22" s="12">
        <v>390.90320000000003</v>
      </c>
      <c r="AQ22" s="12">
        <v>386.47310000000004</v>
      </c>
      <c r="AR22" s="12">
        <v>386.85150000000004</v>
      </c>
      <c r="AS22" s="12">
        <v>384.24549999999999</v>
      </c>
      <c r="AT22" s="12">
        <v>379.95070000000004</v>
      </c>
      <c r="AU22" s="12">
        <v>378.84720000000004</v>
      </c>
      <c r="AV22" s="12">
        <v>379.45949999999999</v>
      </c>
      <c r="AW22" s="12">
        <v>376.79180000000002</v>
      </c>
      <c r="AX22" s="12">
        <v>374.82990000000001</v>
      </c>
      <c r="AY22" s="12">
        <v>373.8723</v>
      </c>
      <c r="AZ22" s="12">
        <v>373.5204</v>
      </c>
      <c r="BA22" s="12">
        <v>374.52570000000003</v>
      </c>
      <c r="BB22" s="12">
        <v>380.58510000000001</v>
      </c>
      <c r="BC22" s="45">
        <v>356.19310000000002</v>
      </c>
      <c r="BD22" s="46"/>
      <c r="BE22" s="20">
        <f t="shared" si="1"/>
        <v>1.617886302595517E-2</v>
      </c>
      <c r="BF22" s="20">
        <f>+(BB22/'2008'!BA22)-1</f>
        <v>9.3411470606097335E-3</v>
      </c>
      <c r="BG22" s="63">
        <f t="shared" si="2"/>
        <v>390.48933207547185</v>
      </c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</row>
    <row r="23" spans="1:80" s="55" customFormat="1" ht="15" customHeight="1">
      <c r="A23" s="52" t="s">
        <v>145</v>
      </c>
      <c r="B23" s="53">
        <f>+B22-B17</f>
        <v>86.85</v>
      </c>
      <c r="C23" s="13">
        <f>+(C9*$B$9+C10*$B$10+C11*$B$11+C12*$B$12+C13*$B$13+C14*$B$14+C15*$B$15+C16*$B$16+C18*$B$18+C21*$B$21)/$B$23</f>
        <v>390.23439585492241</v>
      </c>
      <c r="D23" s="13">
        <f t="shared" ref="D23:BC23" si="3">+(D9*$B$9+D10*$B$10+D11*$B$11+D12*$B$12+D13*$B$13+D14*$B$14+D15*$B$15+D16*$B$16+D18*$B$18+D21*$B$21)/$B$23</f>
        <v>387.51733895221651</v>
      </c>
      <c r="E23" s="13">
        <f t="shared" si="3"/>
        <v>385.8852052504318</v>
      </c>
      <c r="F23" s="13">
        <f t="shared" si="3"/>
        <v>384.8503182037997</v>
      </c>
      <c r="G23" s="13">
        <f t="shared" si="3"/>
        <v>392.93359223949346</v>
      </c>
      <c r="H23" s="13">
        <f t="shared" si="3"/>
        <v>397.45162915371338</v>
      </c>
      <c r="I23" s="13">
        <f t="shared" si="3"/>
        <v>400.1825067357513</v>
      </c>
      <c r="J23" s="13">
        <f t="shared" si="3"/>
        <v>401.18039306850892</v>
      </c>
      <c r="K23" s="13">
        <f t="shared" si="3"/>
        <v>395.77810051813481</v>
      </c>
      <c r="L23" s="13">
        <f t="shared" si="3"/>
        <v>401.65049913644214</v>
      </c>
      <c r="M23" s="13">
        <f t="shared" si="3"/>
        <v>409.68755283822679</v>
      </c>
      <c r="N23" s="13">
        <f t="shared" si="3"/>
        <v>417.64082263673004</v>
      </c>
      <c r="O23" s="13">
        <f t="shared" si="3"/>
        <v>425.25751578583771</v>
      </c>
      <c r="P23" s="13">
        <f t="shared" si="3"/>
        <v>431.2473444789868</v>
      </c>
      <c r="Q23" s="13">
        <f t="shared" si="3"/>
        <v>414.70010574553834</v>
      </c>
      <c r="R23" s="13">
        <f t="shared" si="3"/>
        <v>412.67649501439274</v>
      </c>
      <c r="S23" s="13">
        <f t="shared" si="3"/>
        <v>394.15871956246406</v>
      </c>
      <c r="T23" s="13">
        <f t="shared" si="3"/>
        <v>390.78857888313189</v>
      </c>
      <c r="U23" s="13">
        <f t="shared" si="3"/>
        <v>383.60871871042031</v>
      </c>
      <c r="V23" s="13">
        <f t="shared" si="3"/>
        <v>415.49629934369608</v>
      </c>
      <c r="W23" s="13">
        <f t="shared" si="3"/>
        <v>419.0064639032816</v>
      </c>
      <c r="X23" s="13">
        <f t="shared" si="3"/>
        <v>410.26033211283834</v>
      </c>
      <c r="Y23" s="13">
        <f t="shared" si="3"/>
        <v>407.44722583765116</v>
      </c>
      <c r="Z23" s="13">
        <f t="shared" si="3"/>
        <v>404.20862353483017</v>
      </c>
      <c r="AA23" s="13">
        <f t="shared" si="3"/>
        <v>397.39871767415093</v>
      </c>
      <c r="AB23" s="13">
        <f t="shared" si="3"/>
        <v>395.38697473805416</v>
      </c>
      <c r="AC23" s="13">
        <f t="shared" si="3"/>
        <v>398.55109450777201</v>
      </c>
      <c r="AD23" s="13">
        <f t="shared" si="3"/>
        <v>400.20519880253306</v>
      </c>
      <c r="AE23" s="13">
        <f t="shared" si="3"/>
        <v>398.35043887161771</v>
      </c>
      <c r="AF23" s="13">
        <f t="shared" si="3"/>
        <v>392.80545031663786</v>
      </c>
      <c r="AG23" s="13">
        <f t="shared" si="3"/>
        <v>395.42216110535418</v>
      </c>
      <c r="AH23" s="13">
        <f t="shared" si="3"/>
        <v>408.5846327230858</v>
      </c>
      <c r="AI23" s="13">
        <f t="shared" si="3"/>
        <v>415.20746289004029</v>
      </c>
      <c r="AJ23" s="13">
        <f t="shared" si="3"/>
        <v>397.57687877950491</v>
      </c>
      <c r="AK23" s="13">
        <f t="shared" si="3"/>
        <v>398.36392161197477</v>
      </c>
      <c r="AL23" s="13">
        <f t="shared" si="3"/>
        <v>398.311711755901</v>
      </c>
      <c r="AM23" s="13">
        <f t="shared" si="3"/>
        <v>395.16988868163503</v>
      </c>
      <c r="AN23" s="13">
        <f t="shared" si="3"/>
        <v>398.97120460564201</v>
      </c>
      <c r="AO23" s="13">
        <f t="shared" si="3"/>
        <v>390.92429411629251</v>
      </c>
      <c r="AP23" s="13">
        <f t="shared" si="3"/>
        <v>390.90321697179053</v>
      </c>
      <c r="AQ23" s="13">
        <f t="shared" si="3"/>
        <v>386.47307509499137</v>
      </c>
      <c r="AR23" s="13">
        <f t="shared" si="3"/>
        <v>386.85151592400695</v>
      </c>
      <c r="AS23" s="13">
        <f t="shared" si="3"/>
        <v>384.24546869314918</v>
      </c>
      <c r="AT23" s="13">
        <f t="shared" si="3"/>
        <v>379.95074268278648</v>
      </c>
      <c r="AU23" s="13">
        <f t="shared" si="3"/>
        <v>378.84717955094999</v>
      </c>
      <c r="AV23" s="13">
        <f t="shared" si="3"/>
        <v>379.4594644559586</v>
      </c>
      <c r="AW23" s="13">
        <f t="shared" si="3"/>
        <v>376.79182609096142</v>
      </c>
      <c r="AX23" s="13">
        <f t="shared" si="3"/>
        <v>374.8299482556132</v>
      </c>
      <c r="AY23" s="13">
        <f t="shared" si="3"/>
        <v>373.87227583189406</v>
      </c>
      <c r="AZ23" s="13">
        <f t="shared" si="3"/>
        <v>373.52040398388033</v>
      </c>
      <c r="BA23" s="13">
        <f t="shared" si="3"/>
        <v>374.52568027633856</v>
      </c>
      <c r="BB23" s="13">
        <f t="shared" si="3"/>
        <v>380.58514189982725</v>
      </c>
      <c r="BC23" s="13">
        <f t="shared" si="3"/>
        <v>382.75140513529072</v>
      </c>
      <c r="BD23" s="54"/>
      <c r="BE23" s="31">
        <f t="shared" si="1"/>
        <v>1.6179028415402197E-2</v>
      </c>
      <c r="BF23" s="31">
        <f>+(BB23/'2008'!BA23)-1</f>
        <v>-5.8325436848276957E-2</v>
      </c>
      <c r="BG23" s="67">
        <f t="shared" si="2"/>
        <v>390.24122166780739</v>
      </c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</row>
    <row r="24" spans="1:80" s="48" customFormat="1" ht="15" customHeight="1">
      <c r="A24" s="49"/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</row>
    <row r="25" spans="1:80" s="48" customFormat="1" ht="15" customHeight="1">
      <c r="A25" s="49"/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</row>
    <row r="26" spans="1:80" ht="27" customHeight="1">
      <c r="A26" s="422" t="s">
        <v>2</v>
      </c>
      <c r="B26" s="423"/>
      <c r="C26" s="423"/>
      <c r="D26" s="423"/>
      <c r="E26" s="423"/>
      <c r="F26" s="423"/>
    </row>
    <row r="27" spans="1:80" ht="17.25" customHeight="1"/>
    <row r="28" spans="1:80" ht="22.5">
      <c r="A28" s="1" t="s">
        <v>69</v>
      </c>
      <c r="B28" s="1" t="s">
        <v>9</v>
      </c>
      <c r="C28" s="2">
        <v>39447</v>
      </c>
      <c r="D28" s="2">
        <v>39454</v>
      </c>
      <c r="E28" s="2">
        <v>39461</v>
      </c>
      <c r="F28" s="2">
        <v>39468</v>
      </c>
      <c r="G28" s="2">
        <v>39475</v>
      </c>
      <c r="H28" s="2">
        <v>39482</v>
      </c>
      <c r="I28" s="2">
        <v>39489</v>
      </c>
      <c r="J28" s="2">
        <v>39496</v>
      </c>
      <c r="K28" s="2">
        <v>39503</v>
      </c>
      <c r="L28" s="2">
        <v>39510</v>
      </c>
      <c r="M28" s="2">
        <v>39517</v>
      </c>
      <c r="N28" s="2">
        <v>39524</v>
      </c>
      <c r="O28" s="2">
        <v>39531</v>
      </c>
      <c r="P28" s="2">
        <v>39538</v>
      </c>
      <c r="Q28" s="2">
        <v>39545</v>
      </c>
      <c r="R28" s="2">
        <v>39552</v>
      </c>
      <c r="S28" s="2">
        <v>39559</v>
      </c>
      <c r="T28" s="2">
        <v>39566</v>
      </c>
      <c r="U28" s="2">
        <v>39573</v>
      </c>
      <c r="V28" s="2">
        <v>39580</v>
      </c>
      <c r="W28" s="2">
        <v>39587</v>
      </c>
      <c r="X28" s="2">
        <v>39594</v>
      </c>
      <c r="Y28" s="2">
        <v>39601</v>
      </c>
      <c r="Z28" s="2">
        <v>39608</v>
      </c>
      <c r="AA28" s="2">
        <v>39615</v>
      </c>
      <c r="AB28" s="2">
        <v>39622</v>
      </c>
      <c r="AC28" s="2">
        <v>39629</v>
      </c>
      <c r="AD28" s="2">
        <v>39636</v>
      </c>
      <c r="AE28" s="2">
        <v>39643</v>
      </c>
      <c r="AF28" s="2">
        <v>39650</v>
      </c>
      <c r="AG28" s="2">
        <v>39657</v>
      </c>
      <c r="AH28" s="2">
        <v>39664</v>
      </c>
      <c r="AI28" s="2">
        <v>39671</v>
      </c>
      <c r="AJ28" s="2">
        <v>39678</v>
      </c>
      <c r="AK28" s="2">
        <v>39685</v>
      </c>
      <c r="AL28" s="2">
        <v>39692</v>
      </c>
      <c r="AM28" s="2">
        <v>39699</v>
      </c>
      <c r="AN28" s="2">
        <v>39706</v>
      </c>
      <c r="AO28" s="2">
        <v>39713</v>
      </c>
      <c r="AP28" s="2">
        <v>39720</v>
      </c>
      <c r="AQ28" s="2">
        <v>39727</v>
      </c>
      <c r="AR28" s="2">
        <v>39734</v>
      </c>
      <c r="AS28" s="2">
        <v>39741</v>
      </c>
      <c r="AT28" s="2">
        <v>39748</v>
      </c>
      <c r="AU28" s="2">
        <v>39755</v>
      </c>
      <c r="AV28" s="2">
        <v>39762</v>
      </c>
      <c r="AW28" s="2">
        <v>39769</v>
      </c>
      <c r="AX28" s="2">
        <v>39776</v>
      </c>
      <c r="AY28" s="2">
        <v>39783</v>
      </c>
      <c r="AZ28" s="2">
        <v>39790</v>
      </c>
      <c r="BA28" s="2">
        <v>39797</v>
      </c>
      <c r="BB28" s="2">
        <v>39804</v>
      </c>
      <c r="BC28" s="2">
        <v>39805</v>
      </c>
      <c r="BD28" s="3"/>
      <c r="BE28" s="3" t="s">
        <v>71</v>
      </c>
      <c r="BF28" s="3" t="s">
        <v>71</v>
      </c>
      <c r="BG28" s="2" t="s">
        <v>159</v>
      </c>
    </row>
    <row r="29" spans="1:80" ht="15" customHeight="1">
      <c r="A29" s="4"/>
      <c r="B29" s="4"/>
      <c r="C29" s="3" t="s">
        <v>25</v>
      </c>
      <c r="D29" s="3" t="s">
        <v>26</v>
      </c>
      <c r="E29" s="3" t="s">
        <v>27</v>
      </c>
      <c r="F29" s="3" t="s">
        <v>28</v>
      </c>
      <c r="G29" s="3" t="s">
        <v>29</v>
      </c>
      <c r="H29" s="3" t="s">
        <v>30</v>
      </c>
      <c r="I29" s="3" t="s">
        <v>31</v>
      </c>
      <c r="J29" s="3" t="s">
        <v>32</v>
      </c>
      <c r="K29" s="3" t="s">
        <v>33</v>
      </c>
      <c r="L29" s="3" t="s">
        <v>34</v>
      </c>
      <c r="M29" s="3" t="s">
        <v>35</v>
      </c>
      <c r="N29" s="3" t="s">
        <v>36</v>
      </c>
      <c r="O29" s="3" t="s">
        <v>37</v>
      </c>
      <c r="P29" s="3" t="s">
        <v>38</v>
      </c>
      <c r="Q29" s="3" t="s">
        <v>39</v>
      </c>
      <c r="R29" s="3" t="s">
        <v>40</v>
      </c>
      <c r="S29" s="3" t="s">
        <v>41</v>
      </c>
      <c r="T29" s="3" t="s">
        <v>42</v>
      </c>
      <c r="U29" s="3" t="s">
        <v>43</v>
      </c>
      <c r="V29" s="3" t="s">
        <v>44</v>
      </c>
      <c r="W29" s="3" t="s">
        <v>45</v>
      </c>
      <c r="X29" s="3" t="s">
        <v>46</v>
      </c>
      <c r="Y29" s="3" t="s">
        <v>47</v>
      </c>
      <c r="Z29" s="3" t="s">
        <v>48</v>
      </c>
      <c r="AA29" s="3" t="s">
        <v>49</v>
      </c>
      <c r="AB29" s="3" t="s">
        <v>50</v>
      </c>
      <c r="AC29" s="3" t="s">
        <v>51</v>
      </c>
      <c r="AD29" s="3" t="s">
        <v>52</v>
      </c>
      <c r="AE29" s="3" t="s">
        <v>53</v>
      </c>
      <c r="AF29" s="3" t="s">
        <v>54</v>
      </c>
      <c r="AG29" s="3" t="s">
        <v>55</v>
      </c>
      <c r="AH29" s="3" t="s">
        <v>56</v>
      </c>
      <c r="AI29" s="3" t="s">
        <v>57</v>
      </c>
      <c r="AJ29" s="3" t="s">
        <v>58</v>
      </c>
      <c r="AK29" s="3" t="s">
        <v>59</v>
      </c>
      <c r="AL29" s="3" t="s">
        <v>60</v>
      </c>
      <c r="AM29" s="3" t="s">
        <v>61</v>
      </c>
      <c r="AN29" s="3" t="s">
        <v>62</v>
      </c>
      <c r="AO29" s="3" t="s">
        <v>110</v>
      </c>
      <c r="AP29" s="3" t="s">
        <v>111</v>
      </c>
      <c r="AQ29" s="3" t="s">
        <v>112</v>
      </c>
      <c r="AR29" s="3" t="s">
        <v>113</v>
      </c>
      <c r="AS29" s="3" t="s">
        <v>114</v>
      </c>
      <c r="AT29" s="3" t="s">
        <v>115</v>
      </c>
      <c r="AU29" s="3" t="s">
        <v>116</v>
      </c>
      <c r="AV29" s="3" t="s">
        <v>117</v>
      </c>
      <c r="AW29" s="3" t="s">
        <v>118</v>
      </c>
      <c r="AX29" s="3" t="s">
        <v>119</v>
      </c>
      <c r="AY29" s="3" t="s">
        <v>120</v>
      </c>
      <c r="AZ29" s="3" t="s">
        <v>121</v>
      </c>
      <c r="BA29" s="3" t="s">
        <v>122</v>
      </c>
      <c r="BB29" s="3" t="s">
        <v>123</v>
      </c>
      <c r="BC29" s="5">
        <v>1</v>
      </c>
      <c r="BD29" s="5"/>
      <c r="BE29" s="5" t="s">
        <v>124</v>
      </c>
      <c r="BF29" s="5" t="s">
        <v>125</v>
      </c>
      <c r="BG29" s="3"/>
    </row>
    <row r="30" spans="1:80" s="43" customFormat="1" ht="15" customHeight="1">
      <c r="A30" s="6" t="s">
        <v>20</v>
      </c>
      <c r="B30" s="7">
        <v>23.21</v>
      </c>
      <c r="C30" s="8">
        <v>496.84</v>
      </c>
      <c r="D30" s="8">
        <v>473.12</v>
      </c>
      <c r="E30" s="8">
        <v>466.06</v>
      </c>
      <c r="F30" s="8">
        <v>459.286</v>
      </c>
      <c r="G30" s="8">
        <v>464.392</v>
      </c>
      <c r="H30" s="8">
        <v>467.29399999999998</v>
      </c>
      <c r="I30" s="8">
        <v>483.12400000000002</v>
      </c>
      <c r="J30" s="8">
        <v>487.31599999999997</v>
      </c>
      <c r="K30" s="8">
        <v>479.072</v>
      </c>
      <c r="L30" s="8">
        <v>480.90600000000001</v>
      </c>
      <c r="M30" s="8">
        <v>492.05200000000002</v>
      </c>
      <c r="N30" s="8">
        <v>515.22400000000005</v>
      </c>
      <c r="O30" s="8">
        <v>551.79200000000003</v>
      </c>
      <c r="P30" s="8">
        <v>574.54600000000005</v>
      </c>
      <c r="Q30" s="8">
        <v>507.37</v>
      </c>
      <c r="R30" s="8">
        <v>501.48200000000003</v>
      </c>
      <c r="S30" s="8">
        <v>491.53399999999999</v>
      </c>
      <c r="T30" s="8">
        <v>490.85</v>
      </c>
      <c r="U30" s="8">
        <v>474.11799999999999</v>
      </c>
      <c r="V30" s="8">
        <v>470.17200000000003</v>
      </c>
      <c r="W30" s="8">
        <v>472.76600000000002</v>
      </c>
      <c r="X30" s="8">
        <v>479.79599999999999</v>
      </c>
      <c r="Y30" s="8">
        <v>480.36799999999999</v>
      </c>
      <c r="Z30" s="8">
        <v>463.49200000000002</v>
      </c>
      <c r="AA30" s="8">
        <v>494.36599999999999</v>
      </c>
      <c r="AB30" s="8">
        <v>508.06400000000002</v>
      </c>
      <c r="AC30" s="8">
        <v>525.46600000000001</v>
      </c>
      <c r="AD30" s="8">
        <v>530.12400000000002</v>
      </c>
      <c r="AE30" s="8">
        <v>563.00800000000004</v>
      </c>
      <c r="AF30" s="8">
        <v>585.274</v>
      </c>
      <c r="AG30" s="8">
        <v>599.67999999999995</v>
      </c>
      <c r="AH30" s="8">
        <v>623.49599999999998</v>
      </c>
      <c r="AI30" s="8">
        <v>617.78599999999994</v>
      </c>
      <c r="AJ30" s="8">
        <v>621.99400000000003</v>
      </c>
      <c r="AK30" s="8">
        <v>617.10400000000004</v>
      </c>
      <c r="AL30" s="8">
        <v>619.08600000000001</v>
      </c>
      <c r="AM30" s="8">
        <v>601.98</v>
      </c>
      <c r="AN30" s="8">
        <v>596.10400000000004</v>
      </c>
      <c r="AO30" s="8">
        <v>589.46799999999996</v>
      </c>
      <c r="AP30" s="8">
        <v>579.43200000000002</v>
      </c>
      <c r="AQ30" s="8">
        <v>553.99800000000005</v>
      </c>
      <c r="AR30" s="8">
        <v>525.73400000000004</v>
      </c>
      <c r="AS30" s="8">
        <v>515.048</v>
      </c>
      <c r="AT30" s="8">
        <v>511.57600000000002</v>
      </c>
      <c r="AU30" s="8">
        <v>510.54399999999998</v>
      </c>
      <c r="AV30" s="8">
        <v>506.34399999999999</v>
      </c>
      <c r="AW30" s="8">
        <v>502.58800000000002</v>
      </c>
      <c r="AX30" s="8">
        <v>496.76799999999997</v>
      </c>
      <c r="AY30" s="8">
        <v>495.54199999999997</v>
      </c>
      <c r="AZ30" s="8">
        <v>498.38</v>
      </c>
      <c r="BA30" s="8">
        <v>499.12200000000001</v>
      </c>
      <c r="BB30" s="8">
        <v>501.726</v>
      </c>
      <c r="BC30" s="44">
        <v>493.28399999999999</v>
      </c>
      <c r="BD30" s="46"/>
      <c r="BE30" s="20">
        <f t="shared" ref="BE30:BE38" si="4">(+BB30/BA30)-1</f>
        <v>5.2171613353046986E-3</v>
      </c>
      <c r="BF30" s="20">
        <f>+(BB30/'2008'!BA30)-1</f>
        <v>-4.0522760825830617E-2</v>
      </c>
      <c r="BG30" s="63">
        <f t="shared" ref="BG30:BG38" si="5">AVERAGE(B30:BC30)</f>
        <v>511.65311111111112</v>
      </c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</row>
    <row r="31" spans="1:80" s="43" customFormat="1" ht="15" customHeight="1">
      <c r="A31" s="6" t="s">
        <v>13</v>
      </c>
      <c r="B31" s="7">
        <v>52.3</v>
      </c>
      <c r="C31" s="8">
        <v>583.85</v>
      </c>
      <c r="D31" s="8">
        <v>546.9</v>
      </c>
      <c r="E31" s="8">
        <v>491.24</v>
      </c>
      <c r="F31" s="8">
        <v>488.87</v>
      </c>
      <c r="G31" s="8">
        <v>520.26</v>
      </c>
      <c r="H31" s="8">
        <v>577.30999999999995</v>
      </c>
      <c r="I31" s="8">
        <v>577.30999999999995</v>
      </c>
      <c r="J31" s="8">
        <v>590.71</v>
      </c>
      <c r="K31" s="8">
        <v>589.88</v>
      </c>
      <c r="L31" s="8">
        <v>599.48</v>
      </c>
      <c r="M31" s="8">
        <v>595.76</v>
      </c>
      <c r="N31" s="8">
        <v>609.11</v>
      </c>
      <c r="O31" s="8">
        <v>589.1</v>
      </c>
      <c r="P31" s="8">
        <v>614.4</v>
      </c>
      <c r="Q31" s="8">
        <v>609.22</v>
      </c>
      <c r="R31" s="8">
        <v>563.19000000000005</v>
      </c>
      <c r="S31" s="8">
        <v>537.48</v>
      </c>
      <c r="T31" s="8">
        <v>517.47</v>
      </c>
      <c r="U31" s="8">
        <v>494.83</v>
      </c>
      <c r="V31" s="8">
        <v>498.4</v>
      </c>
      <c r="W31" s="8">
        <v>505.6</v>
      </c>
      <c r="X31" s="8">
        <v>505.29</v>
      </c>
      <c r="Y31" s="8">
        <v>503.24</v>
      </c>
      <c r="Z31" s="8">
        <v>499.24</v>
      </c>
      <c r="AA31" s="8">
        <v>499.77</v>
      </c>
      <c r="AB31" s="8">
        <v>476.58</v>
      </c>
      <c r="AC31" s="8">
        <v>503.96</v>
      </c>
      <c r="AD31" s="8">
        <v>545.02</v>
      </c>
      <c r="AE31" s="8">
        <v>558.45000000000005</v>
      </c>
      <c r="AF31" s="8">
        <v>557.74</v>
      </c>
      <c r="AG31" s="8">
        <v>540.25</v>
      </c>
      <c r="AH31" s="8">
        <v>539.16999999999996</v>
      </c>
      <c r="AI31" s="8">
        <v>570.64</v>
      </c>
      <c r="AJ31" s="8">
        <v>574.02</v>
      </c>
      <c r="AK31" s="8">
        <v>619.16</v>
      </c>
      <c r="AL31" s="8">
        <v>609.1</v>
      </c>
      <c r="AM31" s="8">
        <v>614.16</v>
      </c>
      <c r="AN31" s="8">
        <v>612</v>
      </c>
      <c r="AO31" s="8">
        <v>617.96</v>
      </c>
      <c r="AP31" s="8">
        <v>650.44000000000005</v>
      </c>
      <c r="AQ31" s="8">
        <v>694.63</v>
      </c>
      <c r="AR31" s="8">
        <v>731.71</v>
      </c>
      <c r="AS31" s="8">
        <v>750.11</v>
      </c>
      <c r="AT31" s="8">
        <v>772.13</v>
      </c>
      <c r="AU31" s="8">
        <v>804.97</v>
      </c>
      <c r="AV31" s="8">
        <v>804.97</v>
      </c>
      <c r="AW31" s="8">
        <v>808.13</v>
      </c>
      <c r="AX31" s="8">
        <v>781.28</v>
      </c>
      <c r="AY31" s="8">
        <v>757</v>
      </c>
      <c r="AZ31" s="8">
        <v>761.22</v>
      </c>
      <c r="BA31" s="8">
        <v>763.23</v>
      </c>
      <c r="BB31" s="8">
        <v>784.13</v>
      </c>
      <c r="BC31" s="44">
        <v>772.79</v>
      </c>
      <c r="BD31" s="46"/>
      <c r="BE31" s="20">
        <f t="shared" si="4"/>
        <v>2.7383619616629273E-2</v>
      </c>
      <c r="BF31" s="20">
        <f>+(BB31/'2008'!BA31)-1</f>
        <v>-7.1442105013855062E-2</v>
      </c>
      <c r="BG31" s="63">
        <f t="shared" si="5"/>
        <v>598.79925925925932</v>
      </c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</row>
    <row r="32" spans="1:80" s="43" customFormat="1" ht="15" customHeight="1">
      <c r="A32" s="6" t="s">
        <v>21</v>
      </c>
      <c r="B32" s="7">
        <v>19.37</v>
      </c>
      <c r="C32" s="8">
        <v>748.38</v>
      </c>
      <c r="D32" s="8">
        <v>748.38</v>
      </c>
      <c r="E32" s="8">
        <v>603.28</v>
      </c>
      <c r="F32" s="8">
        <v>575.79</v>
      </c>
      <c r="G32" s="8">
        <v>572.08000000000004</v>
      </c>
      <c r="H32" s="8">
        <v>570.91999999999996</v>
      </c>
      <c r="I32" s="8">
        <v>569.9</v>
      </c>
      <c r="J32" s="8">
        <v>575.71</v>
      </c>
      <c r="K32" s="8">
        <v>574.49</v>
      </c>
      <c r="L32" s="8">
        <v>572.96</v>
      </c>
      <c r="M32" s="8">
        <v>579.33000000000004</v>
      </c>
      <c r="N32" s="8">
        <v>623.74</v>
      </c>
      <c r="O32" s="8">
        <v>712.48</v>
      </c>
      <c r="P32" s="8">
        <v>715.43</v>
      </c>
      <c r="Q32" s="8">
        <v>631.42999999999995</v>
      </c>
      <c r="R32" s="8">
        <v>618.20000000000005</v>
      </c>
      <c r="S32" s="8">
        <v>618.20000000000005</v>
      </c>
      <c r="T32" s="8">
        <v>615.01</v>
      </c>
      <c r="U32" s="8">
        <v>614.5</v>
      </c>
      <c r="V32" s="8">
        <v>677.99</v>
      </c>
      <c r="W32" s="8">
        <v>668.15</v>
      </c>
      <c r="X32" s="8">
        <v>659.99</v>
      </c>
      <c r="Y32" s="8">
        <v>663.99</v>
      </c>
      <c r="Z32" s="8">
        <v>662.74</v>
      </c>
      <c r="AA32" s="8">
        <v>668.84</v>
      </c>
      <c r="AB32" s="8">
        <v>668.84</v>
      </c>
      <c r="AC32" s="8">
        <v>663.56</v>
      </c>
      <c r="AD32" s="8">
        <v>663.56</v>
      </c>
      <c r="AE32" s="8">
        <v>664.3</v>
      </c>
      <c r="AF32" s="8">
        <v>658.86</v>
      </c>
      <c r="AG32" s="8">
        <v>658.86</v>
      </c>
      <c r="AH32" s="8">
        <v>658.86</v>
      </c>
      <c r="AI32" s="8">
        <v>658.86</v>
      </c>
      <c r="AJ32" s="8">
        <v>658.86</v>
      </c>
      <c r="AK32" s="8">
        <v>658.86</v>
      </c>
      <c r="AL32" s="8">
        <v>617</v>
      </c>
      <c r="AM32" s="8">
        <v>557.84</v>
      </c>
      <c r="AN32" s="8">
        <v>560.64</v>
      </c>
      <c r="AO32" s="8">
        <v>561.19000000000005</v>
      </c>
      <c r="AP32" s="8">
        <v>631.61</v>
      </c>
      <c r="AQ32" s="8">
        <v>687.83</v>
      </c>
      <c r="AR32" s="8">
        <v>768.42</v>
      </c>
      <c r="AS32" s="8">
        <v>761.18</v>
      </c>
      <c r="AT32" s="8">
        <v>744.02</v>
      </c>
      <c r="AU32" s="8">
        <v>731.04</v>
      </c>
      <c r="AV32" s="8">
        <v>725.23</v>
      </c>
      <c r="AW32" s="8">
        <v>699.26</v>
      </c>
      <c r="AX32" s="8">
        <v>701.35</v>
      </c>
      <c r="AY32" s="8">
        <v>705.95</v>
      </c>
      <c r="AZ32" s="8">
        <v>733.19</v>
      </c>
      <c r="BA32" s="8">
        <v>733.19</v>
      </c>
      <c r="BB32" s="8">
        <v>733.19</v>
      </c>
      <c r="BC32" s="44">
        <v>733.19</v>
      </c>
      <c r="BD32" s="46"/>
      <c r="BE32" s="20">
        <f t="shared" si="4"/>
        <v>0</v>
      </c>
      <c r="BF32" s="20">
        <f>+(BB32/'2008'!BA32)-1</f>
        <v>0.24330603177833177</v>
      </c>
      <c r="BG32" s="63">
        <f t="shared" si="5"/>
        <v>645.55592592592598</v>
      </c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</row>
    <row r="33" spans="1:80" s="43" customFormat="1" ht="15" customHeight="1">
      <c r="A33" s="6" t="s">
        <v>22</v>
      </c>
      <c r="B33" s="7">
        <v>0.93</v>
      </c>
      <c r="C33" s="8">
        <v>615.65830000000005</v>
      </c>
      <c r="D33" s="8">
        <v>620.69309999999996</v>
      </c>
      <c r="E33" s="8">
        <v>627.59339999999997</v>
      </c>
      <c r="F33" s="8">
        <v>636.20650000000001</v>
      </c>
      <c r="G33" s="8">
        <v>635.76679999999999</v>
      </c>
      <c r="H33" s="8">
        <v>626.8347</v>
      </c>
      <c r="I33" s="8">
        <v>614.71669999999995</v>
      </c>
      <c r="J33" s="8">
        <v>599.04309999999998</v>
      </c>
      <c r="K33" s="8">
        <v>586.81389999999999</v>
      </c>
      <c r="L33" s="8">
        <v>586.81389999999999</v>
      </c>
      <c r="M33" s="8">
        <v>586.69820000000004</v>
      </c>
      <c r="N33" s="8">
        <v>591.26279999999997</v>
      </c>
      <c r="O33" s="8">
        <v>606.25450000000001</v>
      </c>
      <c r="P33" s="8">
        <v>597.18740000000003</v>
      </c>
      <c r="Q33" s="8">
        <v>585.09720000000004</v>
      </c>
      <c r="R33" s="8">
        <v>581.38390000000004</v>
      </c>
      <c r="S33" s="8">
        <v>544.71370000000002</v>
      </c>
      <c r="T33" s="8">
        <v>532.16269999999997</v>
      </c>
      <c r="U33" s="8">
        <v>513.05309999999997</v>
      </c>
      <c r="V33" s="8">
        <v>488.71899999999999</v>
      </c>
      <c r="W33" s="8">
        <v>461.24829999999997</v>
      </c>
      <c r="X33" s="8">
        <v>452.67489999999998</v>
      </c>
      <c r="Y33" s="8">
        <v>452.59730000000002</v>
      </c>
      <c r="Z33" s="8">
        <v>443.8732</v>
      </c>
      <c r="AA33" s="8">
        <v>440.33780000000002</v>
      </c>
      <c r="AB33" s="8">
        <v>433.4418</v>
      </c>
      <c r="AC33" s="8">
        <v>416.15699999999998</v>
      </c>
      <c r="AD33" s="8">
        <v>404.01080000000002</v>
      </c>
      <c r="AE33" s="8">
        <v>403.97120000000001</v>
      </c>
      <c r="AF33" s="8">
        <v>405.68299999999999</v>
      </c>
      <c r="AG33" s="8">
        <v>410.81819999999999</v>
      </c>
      <c r="AH33" s="8">
        <v>410.81819999999999</v>
      </c>
      <c r="AI33" s="8">
        <v>419.37689999999998</v>
      </c>
      <c r="AJ33" s="8">
        <v>462.1705</v>
      </c>
      <c r="AK33" s="8">
        <v>475.86439999999999</v>
      </c>
      <c r="AL33" s="8">
        <v>482.71140000000003</v>
      </c>
      <c r="AM33" s="8">
        <v>491.27010000000001</v>
      </c>
      <c r="AN33" s="8">
        <v>499.8288</v>
      </c>
      <c r="AO33" s="8">
        <v>491.27010000000001</v>
      </c>
      <c r="AP33" s="8">
        <v>499.8288</v>
      </c>
      <c r="AQ33" s="8">
        <v>491.27010000000001</v>
      </c>
      <c r="AR33" s="8">
        <v>482.71140000000003</v>
      </c>
      <c r="AS33" s="8">
        <v>460.45870000000002</v>
      </c>
      <c r="AT33" s="8">
        <v>460.45870000000002</v>
      </c>
      <c r="AU33" s="8">
        <v>451.9</v>
      </c>
      <c r="AV33" s="8">
        <v>443.34129999999999</v>
      </c>
      <c r="AW33" s="8">
        <v>448.47649999999999</v>
      </c>
      <c r="AX33" s="8">
        <v>465.59399999999999</v>
      </c>
      <c r="AY33" s="8">
        <v>528.50869999999998</v>
      </c>
      <c r="AZ33" s="8">
        <v>613.38789999999995</v>
      </c>
      <c r="BA33" s="8">
        <v>645.85130000000004</v>
      </c>
      <c r="BB33" s="8">
        <v>623.6395</v>
      </c>
      <c r="BC33" s="44">
        <v>589</v>
      </c>
      <c r="BD33" s="46"/>
      <c r="BE33" s="20">
        <f t="shared" si="4"/>
        <v>-3.4391507766571072E-2</v>
      </c>
      <c r="BF33" s="20">
        <f>+(BB33/'2008'!BA33)-1</f>
        <v>-0.21257638888888886</v>
      </c>
      <c r="BG33" s="63">
        <f t="shared" si="5"/>
        <v>508.15099444444451</v>
      </c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</row>
    <row r="34" spans="1:80" s="43" customFormat="1" ht="15" customHeight="1">
      <c r="A34" s="6" t="s">
        <v>23</v>
      </c>
      <c r="B34" s="7">
        <v>0.26</v>
      </c>
      <c r="C34" s="8">
        <v>564.14030000000002</v>
      </c>
      <c r="D34" s="8">
        <v>558.27530000000002</v>
      </c>
      <c r="E34" s="8">
        <v>501.43220000000002</v>
      </c>
      <c r="F34" s="8">
        <v>488.57920000000001</v>
      </c>
      <c r="G34" s="8">
        <v>482.41269999999997</v>
      </c>
      <c r="H34" s="8">
        <v>502.87329999999997</v>
      </c>
      <c r="I34" s="8">
        <v>494.0754</v>
      </c>
      <c r="J34" s="8">
        <v>541.3107</v>
      </c>
      <c r="K34" s="8">
        <v>519.68439999999998</v>
      </c>
      <c r="L34" s="8">
        <v>532.4375</v>
      </c>
      <c r="M34" s="8">
        <v>527.60540000000003</v>
      </c>
      <c r="N34" s="8">
        <v>579.57240000000002</v>
      </c>
      <c r="O34" s="8">
        <v>592.85910000000001</v>
      </c>
      <c r="P34" s="8">
        <v>608.06230000000005</v>
      </c>
      <c r="Q34" s="8">
        <v>598.85320000000002</v>
      </c>
      <c r="R34" s="8">
        <v>563.74300000000005</v>
      </c>
      <c r="S34" s="8">
        <v>523.24249999999995</v>
      </c>
      <c r="T34" s="8">
        <v>459.9434</v>
      </c>
      <c r="U34" s="8">
        <v>445.57740000000001</v>
      </c>
      <c r="V34" s="8">
        <v>431.18599999999998</v>
      </c>
      <c r="W34" s="8">
        <v>429.28710000000001</v>
      </c>
      <c r="X34" s="8">
        <v>396.18029999999999</v>
      </c>
      <c r="Y34" s="8">
        <v>420.31819999999999</v>
      </c>
      <c r="Z34" s="8">
        <v>416.245</v>
      </c>
      <c r="AA34" s="8">
        <v>415.8999</v>
      </c>
      <c r="AB34" s="8">
        <v>406.04640000000001</v>
      </c>
      <c r="AC34" s="8">
        <v>434.92680000000001</v>
      </c>
      <c r="AD34" s="8">
        <v>486.56760000000003</v>
      </c>
      <c r="AE34" s="8">
        <v>462.61110000000002</v>
      </c>
      <c r="AF34" s="8">
        <v>473.05919999999998</v>
      </c>
      <c r="AG34" s="8">
        <v>485.15660000000003</v>
      </c>
      <c r="AH34" s="8">
        <v>489.21730000000002</v>
      </c>
      <c r="AI34" s="8">
        <v>497.22070000000002</v>
      </c>
      <c r="AJ34" s="8">
        <v>478.58069999999998</v>
      </c>
      <c r="AK34" s="8">
        <v>509.29669999999999</v>
      </c>
      <c r="AL34" s="8">
        <v>504.29390000000001</v>
      </c>
      <c r="AM34" s="8">
        <v>532.76430000000005</v>
      </c>
      <c r="AN34" s="8">
        <v>530.13959999999997</v>
      </c>
      <c r="AO34" s="8">
        <v>534.1712</v>
      </c>
      <c r="AP34" s="8">
        <v>483.88150000000002</v>
      </c>
      <c r="AQ34" s="8">
        <v>522.30399999999997</v>
      </c>
      <c r="AR34" s="8">
        <v>542.0453</v>
      </c>
      <c r="AS34" s="8">
        <v>557.12810000000002</v>
      </c>
      <c r="AT34" s="8">
        <v>572.57299999999998</v>
      </c>
      <c r="AU34" s="8">
        <v>582.81190000000004</v>
      </c>
      <c r="AV34" s="8">
        <v>603.04219999999998</v>
      </c>
      <c r="AW34" s="8">
        <v>618.84680000000003</v>
      </c>
      <c r="AX34" s="8">
        <v>621.4556</v>
      </c>
      <c r="AY34" s="8">
        <v>621.35720000000003</v>
      </c>
      <c r="AZ34" s="8">
        <v>647.87900000000002</v>
      </c>
      <c r="BA34" s="8">
        <v>645.39170000000001</v>
      </c>
      <c r="BB34" s="8">
        <v>672.47329999999999</v>
      </c>
      <c r="BC34" s="44">
        <v>673.27629999999999</v>
      </c>
      <c r="BD34" s="46"/>
      <c r="BE34" s="20">
        <f t="shared" si="4"/>
        <v>4.1961494081811157E-2</v>
      </c>
      <c r="BF34" s="20">
        <f>+(BB34/'2008'!BA34)-1</f>
        <v>1.9572784315937231E-2</v>
      </c>
      <c r="BG34" s="63">
        <f t="shared" si="5"/>
        <v>514.49211481481484</v>
      </c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</row>
    <row r="35" spans="1:80" s="43" customFormat="1" ht="15" customHeight="1">
      <c r="A35" s="6" t="s">
        <v>24</v>
      </c>
      <c r="B35" s="7">
        <v>3.64</v>
      </c>
      <c r="C35" s="8">
        <v>441</v>
      </c>
      <c r="D35" s="8">
        <v>441</v>
      </c>
      <c r="E35" s="8">
        <v>437</v>
      </c>
      <c r="F35" s="8">
        <v>428</v>
      </c>
      <c r="G35" s="8">
        <v>424</v>
      </c>
      <c r="H35" s="8">
        <v>412</v>
      </c>
      <c r="I35" s="8">
        <v>412</v>
      </c>
      <c r="J35" s="8">
        <v>396</v>
      </c>
      <c r="K35" s="8">
        <v>396</v>
      </c>
      <c r="L35" s="8">
        <v>396</v>
      </c>
      <c r="M35" s="8">
        <v>396</v>
      </c>
      <c r="N35" s="8">
        <v>400</v>
      </c>
      <c r="O35" s="8">
        <v>385</v>
      </c>
      <c r="P35" s="8">
        <v>397</v>
      </c>
      <c r="Q35" s="8">
        <v>378</v>
      </c>
      <c r="R35" s="8">
        <v>378</v>
      </c>
      <c r="S35" s="8">
        <v>382</v>
      </c>
      <c r="T35" s="8">
        <v>372</v>
      </c>
      <c r="U35" s="8">
        <v>360</v>
      </c>
      <c r="V35" s="8">
        <v>360</v>
      </c>
      <c r="W35" s="8">
        <v>360</v>
      </c>
      <c r="X35" s="8">
        <v>360</v>
      </c>
      <c r="Y35" s="8">
        <v>356</v>
      </c>
      <c r="Z35" s="8">
        <v>352</v>
      </c>
      <c r="AA35" s="8">
        <v>348</v>
      </c>
      <c r="AB35" s="8">
        <v>348</v>
      </c>
      <c r="AC35" s="8">
        <v>348</v>
      </c>
      <c r="AD35" s="8">
        <v>348</v>
      </c>
      <c r="AE35" s="8">
        <v>348</v>
      </c>
      <c r="AF35" s="8">
        <v>348</v>
      </c>
      <c r="AG35" s="8">
        <v>348</v>
      </c>
      <c r="AH35" s="8">
        <v>348</v>
      </c>
      <c r="AI35" s="8">
        <v>348</v>
      </c>
      <c r="AJ35" s="8">
        <v>348</v>
      </c>
      <c r="AK35" s="8">
        <v>348</v>
      </c>
      <c r="AL35" s="8">
        <v>348</v>
      </c>
      <c r="AM35" s="8">
        <v>354</v>
      </c>
      <c r="AN35" s="8">
        <v>366</v>
      </c>
      <c r="AO35" s="8">
        <v>370</v>
      </c>
      <c r="AP35" s="8">
        <v>384</v>
      </c>
      <c r="AQ35" s="8">
        <v>383</v>
      </c>
      <c r="AR35" s="8">
        <v>373</v>
      </c>
      <c r="AS35" s="8">
        <v>373</v>
      </c>
      <c r="AT35" s="8">
        <v>373</v>
      </c>
      <c r="AU35" s="8">
        <v>373</v>
      </c>
      <c r="AV35" s="8">
        <v>371</v>
      </c>
      <c r="AW35" s="8">
        <v>376</v>
      </c>
      <c r="AX35" s="8">
        <v>404</v>
      </c>
      <c r="AY35" s="8">
        <v>426</v>
      </c>
      <c r="AZ35" s="8">
        <v>472</v>
      </c>
      <c r="BA35" s="8">
        <v>472</v>
      </c>
      <c r="BB35" s="8">
        <v>472</v>
      </c>
      <c r="BC35" s="44">
        <v>472</v>
      </c>
      <c r="BD35" s="46"/>
      <c r="BE35" s="20">
        <f t="shared" si="4"/>
        <v>0</v>
      </c>
      <c r="BF35" s="20">
        <f>+(BB35/'2008'!BA35)-1</f>
        <v>-3.8696537678207688E-2</v>
      </c>
      <c r="BG35" s="63">
        <f t="shared" si="5"/>
        <v>378.01185185185182</v>
      </c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</row>
    <row r="36" spans="1:80" s="43" customFormat="1" ht="15" customHeight="1">
      <c r="A36" s="6" t="s">
        <v>7</v>
      </c>
      <c r="B36" s="7">
        <v>0.26</v>
      </c>
      <c r="C36" s="8">
        <v>396.82</v>
      </c>
      <c r="D36" s="8">
        <v>396.82</v>
      </c>
      <c r="E36" s="8">
        <v>396.82</v>
      </c>
      <c r="F36" s="8">
        <v>405.59</v>
      </c>
      <c r="G36" s="8">
        <v>419.16</v>
      </c>
      <c r="H36" s="8">
        <v>412.49</v>
      </c>
      <c r="I36" s="8">
        <v>429.1</v>
      </c>
      <c r="J36" s="8">
        <v>422.35</v>
      </c>
      <c r="K36" s="8">
        <v>423.72</v>
      </c>
      <c r="L36" s="8">
        <v>430.58</v>
      </c>
      <c r="M36" s="8">
        <v>393.32</v>
      </c>
      <c r="N36" s="8">
        <v>422.74</v>
      </c>
      <c r="O36" s="8">
        <v>425.5</v>
      </c>
      <c r="P36" s="8">
        <v>418.89</v>
      </c>
      <c r="Q36" s="8">
        <v>428.93</v>
      </c>
      <c r="R36" s="8">
        <v>426.17</v>
      </c>
      <c r="S36" s="8">
        <v>395.97</v>
      </c>
      <c r="T36" s="8">
        <v>420.66</v>
      </c>
      <c r="U36" s="8">
        <v>408.06</v>
      </c>
      <c r="V36" s="8">
        <v>425.56</v>
      </c>
      <c r="W36" s="8">
        <v>418.87</v>
      </c>
      <c r="X36" s="8">
        <v>405</v>
      </c>
      <c r="Y36" s="8">
        <v>425.73</v>
      </c>
      <c r="Z36" s="8">
        <v>413.16</v>
      </c>
      <c r="AA36" s="8">
        <v>412.08</v>
      </c>
      <c r="AB36" s="8">
        <v>395.69</v>
      </c>
      <c r="AC36" s="8">
        <v>418.37</v>
      </c>
      <c r="AD36" s="8">
        <v>435.2</v>
      </c>
      <c r="AE36" s="8">
        <v>420.79</v>
      </c>
      <c r="AF36" s="8">
        <v>446.46</v>
      </c>
      <c r="AG36" s="8">
        <v>392.62</v>
      </c>
      <c r="AH36" s="8">
        <v>416.23</v>
      </c>
      <c r="AI36" s="8">
        <v>413.84</v>
      </c>
      <c r="AJ36" s="8">
        <v>429.78</v>
      </c>
      <c r="AK36" s="8">
        <v>422.36</v>
      </c>
      <c r="AL36" s="8">
        <v>396.57</v>
      </c>
      <c r="AM36" s="8">
        <v>450.65</v>
      </c>
      <c r="AN36" s="8">
        <v>394.82</v>
      </c>
      <c r="AO36" s="8">
        <v>377.16</v>
      </c>
      <c r="AP36" s="8">
        <v>400.98</v>
      </c>
      <c r="AQ36" s="8">
        <v>417.27</v>
      </c>
      <c r="AR36" s="8">
        <v>393.79</v>
      </c>
      <c r="AS36" s="8">
        <v>404.66</v>
      </c>
      <c r="AT36" s="8">
        <v>389.18</v>
      </c>
      <c r="AU36" s="8">
        <v>397</v>
      </c>
      <c r="AV36" s="8">
        <v>458.08</v>
      </c>
      <c r="AW36" s="8">
        <v>410.01</v>
      </c>
      <c r="AX36" s="8">
        <v>398.45</v>
      </c>
      <c r="AY36" s="8">
        <v>421.11</v>
      </c>
      <c r="AZ36" s="8">
        <v>430.94</v>
      </c>
      <c r="BA36" s="8">
        <v>408.54</v>
      </c>
      <c r="BB36" s="8">
        <v>399.51</v>
      </c>
      <c r="BC36" s="44">
        <v>384</v>
      </c>
      <c r="BD36" s="46"/>
      <c r="BE36" s="20">
        <f t="shared" si="4"/>
        <v>-2.2103098839771018E-2</v>
      </c>
      <c r="BF36" s="20">
        <f>+(BB36/'2008'!BA36)-1</f>
        <v>-1.0746564318435126E-2</v>
      </c>
      <c r="BG36" s="63">
        <f t="shared" si="5"/>
        <v>405.52611111111116</v>
      </c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</row>
    <row r="37" spans="1:80" s="43" customFormat="1" ht="15" customHeight="1">
      <c r="A37" s="6" t="s">
        <v>8</v>
      </c>
      <c r="B37" s="7">
        <v>0.03</v>
      </c>
      <c r="C37" s="8">
        <v>419.78370000000001</v>
      </c>
      <c r="D37" s="8">
        <v>418.20350000000002</v>
      </c>
      <c r="E37" s="8">
        <v>415.30349999999999</v>
      </c>
      <c r="F37" s="8">
        <v>413.55869999999999</v>
      </c>
      <c r="G37" s="8">
        <v>411.69600000000003</v>
      </c>
      <c r="H37" s="8">
        <v>416.91</v>
      </c>
      <c r="I37" s="8">
        <v>360.26409999999998</v>
      </c>
      <c r="J37" s="8">
        <v>284.19279999999998</v>
      </c>
      <c r="K37" s="8">
        <v>283.35140000000001</v>
      </c>
      <c r="L37" s="8">
        <v>302.8245</v>
      </c>
      <c r="M37" s="8">
        <v>304.61520000000002</v>
      </c>
      <c r="N37" s="8">
        <v>520.88739999999996</v>
      </c>
      <c r="O37" s="8">
        <v>561.40679999999998</v>
      </c>
      <c r="P37" s="8">
        <v>508.84609999999998</v>
      </c>
      <c r="Q37" s="8">
        <v>507.85079999999999</v>
      </c>
      <c r="R37" s="8">
        <v>428.10849999999999</v>
      </c>
      <c r="S37" s="8">
        <v>429.87040000000002</v>
      </c>
      <c r="T37" s="8">
        <v>308.0188</v>
      </c>
      <c r="U37" s="8">
        <v>381.07769999999999</v>
      </c>
      <c r="V37" s="8">
        <v>368.20339999999999</v>
      </c>
      <c r="W37" s="8">
        <v>366.75060000000002</v>
      </c>
      <c r="X37" s="8">
        <v>365.06189999999998</v>
      </c>
      <c r="Y37" s="8">
        <v>333.3254</v>
      </c>
      <c r="Z37" s="8">
        <v>361.85579999999999</v>
      </c>
      <c r="AA37" s="8">
        <v>366.62819999999999</v>
      </c>
      <c r="AB37" s="8">
        <v>336.83429999999998</v>
      </c>
      <c r="AC37" s="8">
        <v>339.32330000000002</v>
      </c>
      <c r="AD37" s="8">
        <v>339.58530000000002</v>
      </c>
      <c r="AE37" s="8">
        <v>343.22190000000001</v>
      </c>
      <c r="AF37" s="8">
        <v>342.1739</v>
      </c>
      <c r="AG37" s="8">
        <v>340.4092</v>
      </c>
      <c r="AH37" s="8">
        <v>340.47910000000002</v>
      </c>
      <c r="AI37" s="8">
        <v>338.4599</v>
      </c>
      <c r="AJ37" s="8">
        <v>337.39920000000001</v>
      </c>
      <c r="AK37" s="8">
        <v>306.38780000000003</v>
      </c>
      <c r="AL37" s="8">
        <v>313.1431</v>
      </c>
      <c r="AM37" s="8">
        <v>332.20069999999998</v>
      </c>
      <c r="AN37" s="8">
        <v>336.25009999999997</v>
      </c>
      <c r="AO37" s="8">
        <v>304.6841</v>
      </c>
      <c r="AP37" s="8">
        <v>244.67320000000001</v>
      </c>
      <c r="AQ37" s="8">
        <v>247.26580000000001</v>
      </c>
      <c r="AR37" s="8">
        <v>247.87719999999999</v>
      </c>
      <c r="AS37" s="8">
        <v>248.9016</v>
      </c>
      <c r="AT37" s="8">
        <v>249.81120000000001</v>
      </c>
      <c r="AU37" s="8">
        <v>250.6831</v>
      </c>
      <c r="AV37" s="8">
        <v>251.90940000000001</v>
      </c>
      <c r="AW37" s="8">
        <v>249.4495</v>
      </c>
      <c r="AX37" s="8">
        <v>280.03570000000002</v>
      </c>
      <c r="AY37" s="8">
        <v>281.21719999999999</v>
      </c>
      <c r="AZ37" s="8">
        <v>606.59609999999998</v>
      </c>
      <c r="BA37" s="8">
        <v>600.43200000000002</v>
      </c>
      <c r="BB37" s="8">
        <v>599.43470000000002</v>
      </c>
      <c r="BC37" s="44">
        <v>601.76620000000003</v>
      </c>
      <c r="BD37" s="46"/>
      <c r="BE37" s="20">
        <f t="shared" si="4"/>
        <v>-1.6609707677138763E-3</v>
      </c>
      <c r="BF37" s="20">
        <f>+(BB37/'2008'!BA37)-1</f>
        <v>3.6131660269433929E-2</v>
      </c>
      <c r="BG37" s="63">
        <f t="shared" si="5"/>
        <v>360.17092592592587</v>
      </c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</row>
    <row r="38" spans="1:80" s="43" customFormat="1" ht="15" customHeight="1">
      <c r="A38" s="6" t="s">
        <v>3</v>
      </c>
      <c r="B38" s="24">
        <f>SUM(B30:B37)</f>
        <v>100.00000000000001</v>
      </c>
      <c r="C38" s="8">
        <v>590.03380000000004</v>
      </c>
      <c r="D38" s="8">
        <v>565.2346</v>
      </c>
      <c r="E38" s="8">
        <v>506.14980000000003</v>
      </c>
      <c r="F38" s="8">
        <v>497.75459999999998</v>
      </c>
      <c r="G38" s="8">
        <v>514.50710000000004</v>
      </c>
      <c r="H38" s="8">
        <v>544.3107</v>
      </c>
      <c r="I38" s="8">
        <v>547.67780000000005</v>
      </c>
      <c r="J38" s="8">
        <v>556.13869999999997</v>
      </c>
      <c r="K38" s="8">
        <v>553.38819999999998</v>
      </c>
      <c r="L38" s="8">
        <v>558.5951</v>
      </c>
      <c r="M38" s="8">
        <v>560.3605</v>
      </c>
      <c r="N38" s="8">
        <v>581.78750000000002</v>
      </c>
      <c r="O38" s="8">
        <v>596.64589999999998</v>
      </c>
      <c r="P38" s="8">
        <v>616.08950000000004</v>
      </c>
      <c r="Q38" s="8">
        <v>580.71579999999994</v>
      </c>
      <c r="R38" s="8">
        <v>552.55600000000004</v>
      </c>
      <c r="S38" s="8">
        <v>536.42200000000003</v>
      </c>
      <c r="T38" s="8">
        <v>524.56240000000003</v>
      </c>
      <c r="U38" s="8">
        <v>508.07670000000002</v>
      </c>
      <c r="V38" s="8">
        <v>521.10389999999995</v>
      </c>
      <c r="W38" s="8">
        <v>523.28729999999996</v>
      </c>
      <c r="X38" s="8">
        <v>522.97379999999998</v>
      </c>
      <c r="Y38" s="8">
        <v>522.77009999999996</v>
      </c>
      <c r="Z38" s="8">
        <v>516.25760000000002</v>
      </c>
      <c r="AA38" s="8">
        <v>524.70140000000004</v>
      </c>
      <c r="AB38" s="8">
        <v>515.61109999999996</v>
      </c>
      <c r="AC38" s="8">
        <v>532.92110000000002</v>
      </c>
      <c r="AD38" s="8">
        <v>555.54179999999997</v>
      </c>
      <c r="AE38" s="8">
        <v>570.24239999999998</v>
      </c>
      <c r="AF38" s="8">
        <v>574.09479999999996</v>
      </c>
      <c r="AG38" s="8">
        <v>568.22979999999995</v>
      </c>
      <c r="AH38" s="8">
        <v>573.26459999999997</v>
      </c>
      <c r="AI38" s="8">
        <v>588.49170000000004</v>
      </c>
      <c r="AJ38" s="8">
        <v>591.6268</v>
      </c>
      <c r="AK38" s="8">
        <v>614.27869999999996</v>
      </c>
      <c r="AL38" s="8">
        <v>601.35469999999998</v>
      </c>
      <c r="AM38" s="8">
        <v>589.08979999999997</v>
      </c>
      <c r="AN38" s="8">
        <v>587.50429999999994</v>
      </c>
      <c r="AO38" s="8">
        <v>589.2088</v>
      </c>
      <c r="AP38" s="8">
        <v>618.00919999999996</v>
      </c>
      <c r="AQ38" s="8">
        <v>646.13419999999996</v>
      </c>
      <c r="AR38" s="8">
        <v>674.1241</v>
      </c>
      <c r="AS38" s="8">
        <v>679.72550000000001</v>
      </c>
      <c r="AT38" s="8">
        <v>687.11239999999998</v>
      </c>
      <c r="AU38" s="8">
        <v>701.50160000000005</v>
      </c>
      <c r="AV38" s="8">
        <v>699.46079999999995</v>
      </c>
      <c r="AW38" s="8">
        <v>695.35640000000001</v>
      </c>
      <c r="AX38" s="8">
        <v>681.53219999999999</v>
      </c>
      <c r="AY38" s="8">
        <v>670.88509999999997</v>
      </c>
      <c r="AZ38" s="8">
        <v>681.68320000000006</v>
      </c>
      <c r="BA38" s="8">
        <v>683.14200000000005</v>
      </c>
      <c r="BB38" s="8">
        <v>694.51710000000003</v>
      </c>
      <c r="BC38" s="45">
        <v>686.2672</v>
      </c>
      <c r="BD38" s="46"/>
      <c r="BE38" s="20">
        <f t="shared" si="4"/>
        <v>1.6651150126913539E-2</v>
      </c>
      <c r="BF38" s="20">
        <f>+(BB38/'2008'!BA38)-1</f>
        <v>-1.5462318722653023E-2</v>
      </c>
      <c r="BG38" s="63">
        <f t="shared" si="5"/>
        <v>579.12985555555554</v>
      </c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</row>
    <row r="39" spans="1:80"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</row>
    <row r="40" spans="1:80"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</row>
    <row r="41" spans="1:80" ht="12.75" customHeight="1"/>
    <row r="42" spans="1:80" ht="12.75" customHeight="1"/>
    <row r="43" spans="1:80" ht="12.75" customHeight="1">
      <c r="A43" t="s">
        <v>153</v>
      </c>
      <c r="C43" s="36">
        <f>+C22</f>
        <v>390.23439999999999</v>
      </c>
      <c r="D43" s="36">
        <f t="shared" ref="D43:AY43" si="6">+D22</f>
        <v>387.51730000000003</v>
      </c>
      <c r="E43" s="36">
        <f t="shared" si="6"/>
        <v>385.8852</v>
      </c>
      <c r="F43" s="36">
        <f t="shared" si="6"/>
        <v>384.8503</v>
      </c>
      <c r="G43" s="36">
        <f t="shared" si="6"/>
        <v>392.93360000000001</v>
      </c>
      <c r="H43" s="36">
        <f t="shared" si="6"/>
        <v>397.45160000000004</v>
      </c>
      <c r="I43" s="36">
        <f t="shared" si="6"/>
        <v>400.1825</v>
      </c>
      <c r="J43" s="36">
        <f t="shared" si="6"/>
        <v>401.18040000000002</v>
      </c>
      <c r="K43" s="36">
        <f t="shared" si="6"/>
        <v>395.77809999999999</v>
      </c>
      <c r="L43" s="36">
        <f t="shared" si="6"/>
        <v>401.65050000000002</v>
      </c>
      <c r="M43" s="36">
        <f t="shared" si="6"/>
        <v>409.68760000000003</v>
      </c>
      <c r="N43" s="36">
        <f t="shared" si="6"/>
        <v>417.64080000000001</v>
      </c>
      <c r="O43" s="36">
        <f t="shared" si="6"/>
        <v>425.25749999999999</v>
      </c>
      <c r="P43" s="36">
        <f t="shared" si="6"/>
        <v>431.2473</v>
      </c>
      <c r="Q43" s="36">
        <f t="shared" si="6"/>
        <v>414.70010000000002</v>
      </c>
      <c r="R43" s="36">
        <f t="shared" si="6"/>
        <v>412.67650000000003</v>
      </c>
      <c r="S43" s="36">
        <f t="shared" si="6"/>
        <v>394.15870000000001</v>
      </c>
      <c r="T43" s="36">
        <f t="shared" si="6"/>
        <v>390.78860000000003</v>
      </c>
      <c r="U43" s="36">
        <f t="shared" si="6"/>
        <v>383.6087</v>
      </c>
      <c r="V43" s="36">
        <f t="shared" si="6"/>
        <v>415.49630000000002</v>
      </c>
      <c r="W43" s="36">
        <f t="shared" si="6"/>
        <v>419.00650000000002</v>
      </c>
      <c r="X43" s="36">
        <f t="shared" si="6"/>
        <v>410.26030000000003</v>
      </c>
      <c r="Y43" s="36">
        <f t="shared" si="6"/>
        <v>407.44720000000001</v>
      </c>
      <c r="Z43" s="36">
        <f t="shared" si="6"/>
        <v>404.20860000000005</v>
      </c>
      <c r="AA43" s="36">
        <f t="shared" si="6"/>
        <v>397.39870000000002</v>
      </c>
      <c r="AB43" s="36">
        <f t="shared" si="6"/>
        <v>395.387</v>
      </c>
      <c r="AC43" s="36">
        <f t="shared" si="6"/>
        <v>398.55110000000002</v>
      </c>
      <c r="AD43" s="36">
        <f t="shared" si="6"/>
        <v>400.20520000000005</v>
      </c>
      <c r="AE43" s="36">
        <f t="shared" si="6"/>
        <v>398.35040000000004</v>
      </c>
      <c r="AF43" s="36">
        <f t="shared" si="6"/>
        <v>392.80549999999999</v>
      </c>
      <c r="AG43" s="36">
        <f t="shared" si="6"/>
        <v>395.42220000000003</v>
      </c>
      <c r="AH43" s="36">
        <f t="shared" si="6"/>
        <v>408.58460000000002</v>
      </c>
      <c r="AI43" s="36">
        <f t="shared" si="6"/>
        <v>415.20749999999998</v>
      </c>
      <c r="AJ43" s="36">
        <f t="shared" si="6"/>
        <v>397.57690000000002</v>
      </c>
      <c r="AK43" s="36">
        <f t="shared" si="6"/>
        <v>398.3639</v>
      </c>
      <c r="AL43" s="36">
        <f t="shared" si="6"/>
        <v>398.31170000000003</v>
      </c>
      <c r="AM43" s="36">
        <f t="shared" si="6"/>
        <v>395.16990000000004</v>
      </c>
      <c r="AN43" s="36">
        <f t="shared" si="6"/>
        <v>398.97120000000001</v>
      </c>
      <c r="AO43" s="36">
        <f t="shared" si="6"/>
        <v>390.92430000000002</v>
      </c>
      <c r="AP43" s="36">
        <f t="shared" si="6"/>
        <v>390.90320000000003</v>
      </c>
      <c r="AQ43" s="36">
        <f t="shared" si="6"/>
        <v>386.47310000000004</v>
      </c>
      <c r="AR43" s="36">
        <f t="shared" si="6"/>
        <v>386.85150000000004</v>
      </c>
      <c r="AS43" s="36">
        <f t="shared" si="6"/>
        <v>384.24549999999999</v>
      </c>
      <c r="AT43" s="36">
        <f t="shared" si="6"/>
        <v>379.95070000000004</v>
      </c>
      <c r="AU43" s="36">
        <f t="shared" si="6"/>
        <v>378.84720000000004</v>
      </c>
      <c r="AV43" s="36">
        <f t="shared" si="6"/>
        <v>379.45949999999999</v>
      </c>
      <c r="AW43" s="36">
        <f t="shared" si="6"/>
        <v>376.79180000000002</v>
      </c>
      <c r="AX43" s="36">
        <f t="shared" si="6"/>
        <v>374.82990000000001</v>
      </c>
      <c r="AY43" s="36">
        <f t="shared" si="6"/>
        <v>373.8723</v>
      </c>
      <c r="AZ43" s="36">
        <f>+AZ22</f>
        <v>373.5204</v>
      </c>
      <c r="BA43" s="36">
        <f>+BA22</f>
        <v>374.52570000000003</v>
      </c>
      <c r="BB43" s="36">
        <f>+BB22</f>
        <v>380.58510000000001</v>
      </c>
    </row>
    <row r="44" spans="1:80" ht="12.75" customHeight="1">
      <c r="A44" t="s">
        <v>150</v>
      </c>
      <c r="C44" s="36">
        <f>MAX(C9:C21)</f>
        <v>560</v>
      </c>
      <c r="D44" s="36">
        <f t="shared" ref="D44:AY44" si="7">MAX(D9:D21)</f>
        <v>559</v>
      </c>
      <c r="E44" s="36">
        <f t="shared" si="7"/>
        <v>545</v>
      </c>
      <c r="F44" s="36">
        <f t="shared" si="7"/>
        <v>538</v>
      </c>
      <c r="G44" s="36">
        <f t="shared" si="7"/>
        <v>532</v>
      </c>
      <c r="H44" s="36">
        <f t="shared" si="7"/>
        <v>531</v>
      </c>
      <c r="I44" s="36">
        <f t="shared" si="7"/>
        <v>530</v>
      </c>
      <c r="J44" s="36">
        <f t="shared" si="7"/>
        <v>528</v>
      </c>
      <c r="K44" s="36">
        <f t="shared" si="7"/>
        <v>528</v>
      </c>
      <c r="L44" s="36">
        <f t="shared" si="7"/>
        <v>529</v>
      </c>
      <c r="M44" s="36">
        <f t="shared" si="7"/>
        <v>538</v>
      </c>
      <c r="N44" s="36">
        <f t="shared" si="7"/>
        <v>552</v>
      </c>
      <c r="O44" s="36">
        <f t="shared" si="7"/>
        <v>560</v>
      </c>
      <c r="P44" s="36">
        <f t="shared" si="7"/>
        <v>562</v>
      </c>
      <c r="Q44" s="36">
        <f t="shared" si="7"/>
        <v>561</v>
      </c>
      <c r="R44" s="36">
        <f t="shared" si="7"/>
        <v>554</v>
      </c>
      <c r="S44" s="36">
        <f t="shared" si="7"/>
        <v>540</v>
      </c>
      <c r="T44" s="36">
        <f t="shared" si="7"/>
        <v>538</v>
      </c>
      <c r="U44" s="36">
        <f t="shared" si="7"/>
        <v>536</v>
      </c>
      <c r="V44" s="36">
        <f t="shared" si="7"/>
        <v>528</v>
      </c>
      <c r="W44" s="36">
        <f t="shared" si="7"/>
        <v>517</v>
      </c>
      <c r="X44" s="36">
        <f t="shared" si="7"/>
        <v>503</v>
      </c>
      <c r="Y44" s="36">
        <f t="shared" si="7"/>
        <v>492</v>
      </c>
      <c r="Z44" s="36">
        <f t="shared" si="7"/>
        <v>482</v>
      </c>
      <c r="AA44" s="36">
        <f t="shared" si="7"/>
        <v>471</v>
      </c>
      <c r="AB44" s="36">
        <f t="shared" si="7"/>
        <v>470</v>
      </c>
      <c r="AC44" s="36">
        <f t="shared" si="7"/>
        <v>474</v>
      </c>
      <c r="AD44" s="36">
        <f t="shared" si="7"/>
        <v>482</v>
      </c>
      <c r="AE44" s="36">
        <f t="shared" si="7"/>
        <v>489</v>
      </c>
      <c r="AF44" s="36">
        <f t="shared" si="7"/>
        <v>491</v>
      </c>
      <c r="AG44" s="36">
        <f t="shared" si="7"/>
        <v>495</v>
      </c>
      <c r="AH44" s="36">
        <f t="shared" si="7"/>
        <v>532</v>
      </c>
      <c r="AI44" s="36">
        <f t="shared" si="7"/>
        <v>561</v>
      </c>
      <c r="AJ44" s="36">
        <f t="shared" si="7"/>
        <v>565</v>
      </c>
      <c r="AK44" s="36">
        <f t="shared" si="7"/>
        <v>559</v>
      </c>
      <c r="AL44" s="36">
        <f t="shared" si="7"/>
        <v>557</v>
      </c>
      <c r="AM44" s="36">
        <f t="shared" si="7"/>
        <v>557</v>
      </c>
      <c r="AN44" s="36">
        <f t="shared" si="7"/>
        <v>586</v>
      </c>
      <c r="AO44" s="36">
        <f t="shared" si="7"/>
        <v>578</v>
      </c>
      <c r="AP44" s="36">
        <f t="shared" si="7"/>
        <v>573</v>
      </c>
      <c r="AQ44" s="36">
        <f t="shared" si="7"/>
        <v>571</v>
      </c>
      <c r="AR44" s="36">
        <f t="shared" si="7"/>
        <v>567</v>
      </c>
      <c r="AS44" s="36">
        <f t="shared" si="7"/>
        <v>565</v>
      </c>
      <c r="AT44" s="36">
        <f t="shared" si="7"/>
        <v>566.66999999999996</v>
      </c>
      <c r="AU44" s="36">
        <f t="shared" si="7"/>
        <v>582.30999999999995</v>
      </c>
      <c r="AV44" s="36">
        <f t="shared" si="7"/>
        <v>590.29</v>
      </c>
      <c r="AW44" s="36">
        <f t="shared" si="7"/>
        <v>576.69000000000005</v>
      </c>
      <c r="AX44" s="36">
        <f t="shared" si="7"/>
        <v>567</v>
      </c>
      <c r="AY44" s="36">
        <f t="shared" si="7"/>
        <v>566</v>
      </c>
      <c r="AZ44" s="36">
        <f>MAX(AZ9:AZ21)</f>
        <v>563</v>
      </c>
      <c r="BA44" s="36">
        <f>MAX(BA9:BA21)</f>
        <v>569</v>
      </c>
      <c r="BB44" s="36">
        <f>MAX(BB9:BB21)</f>
        <v>571</v>
      </c>
    </row>
    <row r="45" spans="1:80" ht="12.75" customHeight="1">
      <c r="A45" t="s">
        <v>151</v>
      </c>
      <c r="C45" s="36">
        <f>MIN(C9:C21)</f>
        <v>316.60000000000002</v>
      </c>
      <c r="D45" s="36">
        <f t="shared" ref="D45:AY45" si="8">MIN(D9:D21)</f>
        <v>305.8596</v>
      </c>
      <c r="E45" s="36">
        <f t="shared" si="8"/>
        <v>316.4796</v>
      </c>
      <c r="F45" s="36">
        <f t="shared" si="8"/>
        <v>302.84440000000001</v>
      </c>
      <c r="G45" s="36">
        <f t="shared" si="8"/>
        <v>300.2527</v>
      </c>
      <c r="H45" s="36">
        <f t="shared" si="8"/>
        <v>301.34500000000003</v>
      </c>
      <c r="I45" s="36">
        <f t="shared" si="8"/>
        <v>309.80529999999999</v>
      </c>
      <c r="J45" s="36">
        <f t="shared" si="8"/>
        <v>301.28309999999999</v>
      </c>
      <c r="K45" s="36">
        <f t="shared" si="8"/>
        <v>300.10790000000003</v>
      </c>
      <c r="L45" s="36">
        <f t="shared" si="8"/>
        <v>314.6121</v>
      </c>
      <c r="M45" s="36">
        <f t="shared" si="8"/>
        <v>318.38460000000003</v>
      </c>
      <c r="N45" s="36">
        <f t="shared" si="8"/>
        <v>346.59410000000003</v>
      </c>
      <c r="O45" s="36">
        <f t="shared" si="8"/>
        <v>347.92529999999999</v>
      </c>
      <c r="P45" s="36">
        <f t="shared" si="8"/>
        <v>348.97120000000001</v>
      </c>
      <c r="Q45" s="36">
        <f t="shared" si="8"/>
        <v>346.55080000000004</v>
      </c>
      <c r="R45" s="36">
        <f t="shared" si="8"/>
        <v>329.56139999999999</v>
      </c>
      <c r="S45" s="36">
        <f t="shared" si="8"/>
        <v>332.00470000000001</v>
      </c>
      <c r="T45" s="36">
        <f t="shared" si="8"/>
        <v>333.3646</v>
      </c>
      <c r="U45" s="36">
        <f t="shared" si="8"/>
        <v>307.94380000000001</v>
      </c>
      <c r="V45" s="36">
        <f t="shared" si="8"/>
        <v>308.46570000000003</v>
      </c>
      <c r="W45" s="36">
        <f t="shared" si="8"/>
        <v>307.57570000000004</v>
      </c>
      <c r="X45" s="36">
        <f t="shared" si="8"/>
        <v>298.26179999999999</v>
      </c>
      <c r="Y45" s="36">
        <f t="shared" si="8"/>
        <v>301.42400000000004</v>
      </c>
      <c r="Z45" s="36">
        <f t="shared" si="8"/>
        <v>301.35090000000002</v>
      </c>
      <c r="AA45" s="36">
        <f t="shared" si="8"/>
        <v>304.22730000000001</v>
      </c>
      <c r="AB45" s="36">
        <f t="shared" si="8"/>
        <v>304.8338</v>
      </c>
      <c r="AC45" s="36">
        <f t="shared" si="8"/>
        <v>306.53750000000002</v>
      </c>
      <c r="AD45" s="36">
        <f t="shared" si="8"/>
        <v>288.87100000000004</v>
      </c>
      <c r="AE45" s="36">
        <f t="shared" si="8"/>
        <v>288.46800000000002</v>
      </c>
      <c r="AF45" s="36">
        <f t="shared" si="8"/>
        <v>289.25760000000002</v>
      </c>
      <c r="AG45" s="36">
        <f t="shared" si="8"/>
        <v>297.32140000000004</v>
      </c>
      <c r="AH45" s="36">
        <f t="shared" si="8"/>
        <v>298.46719999999999</v>
      </c>
      <c r="AI45" s="36">
        <f t="shared" si="8"/>
        <v>278.99619999999999</v>
      </c>
      <c r="AJ45" s="36">
        <f t="shared" si="8"/>
        <v>295.72930000000002</v>
      </c>
      <c r="AK45" s="36">
        <f t="shared" si="8"/>
        <v>296.3972</v>
      </c>
      <c r="AL45" s="36">
        <f t="shared" si="8"/>
        <v>315.9074</v>
      </c>
      <c r="AM45" s="36">
        <f t="shared" si="8"/>
        <v>319.0958</v>
      </c>
      <c r="AN45" s="36">
        <f t="shared" si="8"/>
        <v>319.74580000000003</v>
      </c>
      <c r="AO45" s="36">
        <f t="shared" si="8"/>
        <v>309.41520000000003</v>
      </c>
      <c r="AP45" s="36">
        <f t="shared" si="8"/>
        <v>304.45420000000001</v>
      </c>
      <c r="AQ45" s="36">
        <f t="shared" si="8"/>
        <v>289.01740000000001</v>
      </c>
      <c r="AR45" s="36">
        <f t="shared" si="8"/>
        <v>292.03989999999999</v>
      </c>
      <c r="AS45" s="36">
        <f t="shared" si="8"/>
        <v>297.86930000000001</v>
      </c>
      <c r="AT45" s="36">
        <f t="shared" si="8"/>
        <v>289.21170000000001</v>
      </c>
      <c r="AU45" s="36">
        <f t="shared" si="8"/>
        <v>282.73419999999999</v>
      </c>
      <c r="AV45" s="36">
        <f t="shared" si="8"/>
        <v>261.10430000000002</v>
      </c>
      <c r="AW45" s="36">
        <f t="shared" si="8"/>
        <v>275.03680000000003</v>
      </c>
      <c r="AX45" s="36">
        <f t="shared" si="8"/>
        <v>274.59190000000001</v>
      </c>
      <c r="AY45" s="36">
        <f t="shared" si="8"/>
        <v>274.62190000000004</v>
      </c>
      <c r="AZ45" s="36">
        <f>MIN(AZ9:AZ21)</f>
        <v>276.8775</v>
      </c>
      <c r="BA45" s="36">
        <f>MIN(BA9:BA21)</f>
        <v>276.63530000000003</v>
      </c>
      <c r="BB45" s="36">
        <f>MIN(BB9:BB21)</f>
        <v>285.02850000000001</v>
      </c>
    </row>
    <row r="46" spans="1:80" ht="12.75" customHeight="1">
      <c r="A46" s="37" t="s">
        <v>154</v>
      </c>
      <c r="B46" s="37"/>
      <c r="C46" s="38">
        <f>+C23-C22</f>
        <v>-4.1450775825069286E-6</v>
      </c>
      <c r="D46" s="38">
        <f t="shared" ref="D46:AY46" si="9">+D23-D22</f>
        <v>3.8952216470988787E-5</v>
      </c>
      <c r="E46" s="38">
        <f t="shared" si="9"/>
        <v>5.2504317977764003E-6</v>
      </c>
      <c r="F46" s="38">
        <f t="shared" si="9"/>
        <v>1.8203799697857903E-5</v>
      </c>
      <c r="G46" s="38">
        <f t="shared" si="9"/>
        <v>-7.7605065484931401E-6</v>
      </c>
      <c r="H46" s="38">
        <f t="shared" si="9"/>
        <v>2.9153713342111587E-5</v>
      </c>
      <c r="I46" s="38">
        <f t="shared" si="9"/>
        <v>6.7357512989474344E-6</v>
      </c>
      <c r="J46" s="38">
        <f t="shared" si="9"/>
        <v>-6.9314911002038571E-6</v>
      </c>
      <c r="K46" s="38">
        <f t="shared" si="9"/>
        <v>5.181348115002038E-7</v>
      </c>
      <c r="L46" s="38">
        <f t="shared" si="9"/>
        <v>-8.6355788653236232E-7</v>
      </c>
      <c r="M46" s="38">
        <f t="shared" si="9"/>
        <v>-4.7161773238713067E-5</v>
      </c>
      <c r="N46" s="38">
        <f t="shared" si="9"/>
        <v>2.263673002289579E-5</v>
      </c>
      <c r="O46" s="38">
        <f t="shared" si="9"/>
        <v>1.5785837717885443E-5</v>
      </c>
      <c r="P46" s="38">
        <f t="shared" si="9"/>
        <v>4.4478986808371701E-5</v>
      </c>
      <c r="Q46" s="38">
        <f t="shared" si="9"/>
        <v>5.7455383171145513E-6</v>
      </c>
      <c r="R46" s="38">
        <f t="shared" si="9"/>
        <v>-4.9856072905640758E-6</v>
      </c>
      <c r="S46" s="38">
        <f t="shared" si="9"/>
        <v>1.9562464046884998E-5</v>
      </c>
      <c r="T46" s="38">
        <f t="shared" si="9"/>
        <v>-2.1116868140325096E-5</v>
      </c>
      <c r="U46" s="38">
        <f t="shared" si="9"/>
        <v>1.8710420306433662E-5</v>
      </c>
      <c r="V46" s="38">
        <f t="shared" si="9"/>
        <v>-6.5630393919491326E-7</v>
      </c>
      <c r="W46" s="38">
        <f t="shared" si="9"/>
        <v>-3.6096718417866214E-5</v>
      </c>
      <c r="X46" s="38">
        <f t="shared" si="9"/>
        <v>3.2112838312059466E-5</v>
      </c>
      <c r="Y46" s="38">
        <f t="shared" si="9"/>
        <v>2.5837651151050522E-5</v>
      </c>
      <c r="Z46" s="38">
        <f t="shared" si="9"/>
        <v>2.3534830120297556E-5</v>
      </c>
      <c r="AA46" s="38">
        <f t="shared" si="9"/>
        <v>1.7674150910806929E-5</v>
      </c>
      <c r="AB46" s="38">
        <f t="shared" si="9"/>
        <v>-2.5261945836518862E-5</v>
      </c>
      <c r="AC46" s="38">
        <f t="shared" si="9"/>
        <v>-5.4922280128266721E-6</v>
      </c>
      <c r="AD46" s="38">
        <f t="shared" si="9"/>
        <v>-1.197466986013751E-6</v>
      </c>
      <c r="AE46" s="38">
        <f t="shared" si="9"/>
        <v>3.8871617675795278E-5</v>
      </c>
      <c r="AF46" s="38">
        <f t="shared" si="9"/>
        <v>-4.9683362135510833E-5</v>
      </c>
      <c r="AG46" s="38">
        <f t="shared" si="9"/>
        <v>-3.8894645854270493E-5</v>
      </c>
      <c r="AH46" s="38">
        <f t="shared" si="9"/>
        <v>3.2723085780617112E-5</v>
      </c>
      <c r="AI46" s="38">
        <f t="shared" si="9"/>
        <v>-3.710995969186115E-5</v>
      </c>
      <c r="AJ46" s="38">
        <f t="shared" si="9"/>
        <v>-2.122049511399382E-5</v>
      </c>
      <c r="AK46" s="38">
        <f t="shared" si="9"/>
        <v>2.1611974773350084E-5</v>
      </c>
      <c r="AL46" s="38">
        <f t="shared" si="9"/>
        <v>1.1755900970911171E-5</v>
      </c>
      <c r="AM46" s="38">
        <f t="shared" si="9"/>
        <v>-1.1318365011447895E-5</v>
      </c>
      <c r="AN46" s="38">
        <f t="shared" si="9"/>
        <v>4.6056420046625135E-6</v>
      </c>
      <c r="AO46" s="38">
        <f t="shared" si="9"/>
        <v>-5.8837075016526796E-6</v>
      </c>
      <c r="AP46" s="38">
        <f t="shared" si="9"/>
        <v>1.6971790500974748E-5</v>
      </c>
      <c r="AQ46" s="38">
        <f t="shared" si="9"/>
        <v>-2.4905008672249096E-5</v>
      </c>
      <c r="AR46" s="38">
        <f t="shared" si="9"/>
        <v>1.5924006902423571E-5</v>
      </c>
      <c r="AS46" s="38">
        <f t="shared" si="9"/>
        <v>-3.1306850814871723E-5</v>
      </c>
      <c r="AT46" s="38">
        <f t="shared" si="9"/>
        <v>4.2682786443037912E-5</v>
      </c>
      <c r="AU46" s="38">
        <f t="shared" si="9"/>
        <v>-2.0449050055049156E-5</v>
      </c>
      <c r="AV46" s="38">
        <f t="shared" si="9"/>
        <v>-3.5544041395496606E-5</v>
      </c>
      <c r="AW46" s="38">
        <f t="shared" si="9"/>
        <v>2.6090961398494983E-5</v>
      </c>
      <c r="AX46" s="38">
        <f t="shared" si="9"/>
        <v>4.8255613194214675E-5</v>
      </c>
      <c r="AY46" s="38">
        <f t="shared" si="9"/>
        <v>-2.4168105937860673E-5</v>
      </c>
      <c r="AZ46" s="38">
        <f>+AZ23-AZ22</f>
        <v>3.9838803331804229E-6</v>
      </c>
      <c r="BA46" s="38">
        <f>+BA23-BA22</f>
        <v>-1.972366146674176E-5</v>
      </c>
      <c r="BB46" s="38">
        <f>+BB23-BB22</f>
        <v>4.1899827238012222E-5</v>
      </c>
      <c r="BC46" s="38">
        <f>+BC23-BC22</f>
        <v>26.558305135290709</v>
      </c>
      <c r="BF46" s="39">
        <f>AVERAGE(C46:BC46)</f>
        <v>0.5011028967749892</v>
      </c>
      <c r="BG46" s="37" t="s">
        <v>155</v>
      </c>
    </row>
    <row r="47" spans="1:80" ht="12.75" customHeight="1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</row>
    <row r="48" spans="1:80" ht="12.75" customHeight="1"/>
    <row r="49" spans="1:54" ht="12.75" customHeight="1">
      <c r="A49" t="s">
        <v>152</v>
      </c>
      <c r="C49" s="36">
        <f>+C38</f>
        <v>590.03380000000004</v>
      </c>
      <c r="D49" s="36">
        <f t="shared" ref="D49:AY49" si="10">+D38</f>
        <v>565.2346</v>
      </c>
      <c r="E49" s="36">
        <f t="shared" si="10"/>
        <v>506.14980000000003</v>
      </c>
      <c r="F49" s="36">
        <f t="shared" si="10"/>
        <v>497.75459999999998</v>
      </c>
      <c r="G49" s="36">
        <f t="shared" si="10"/>
        <v>514.50710000000004</v>
      </c>
      <c r="H49" s="36">
        <f t="shared" si="10"/>
        <v>544.3107</v>
      </c>
      <c r="I49" s="36">
        <f t="shared" si="10"/>
        <v>547.67780000000005</v>
      </c>
      <c r="J49" s="36">
        <f t="shared" si="10"/>
        <v>556.13869999999997</v>
      </c>
      <c r="K49" s="36">
        <f t="shared" si="10"/>
        <v>553.38819999999998</v>
      </c>
      <c r="L49" s="36">
        <f t="shared" si="10"/>
        <v>558.5951</v>
      </c>
      <c r="M49" s="36">
        <f t="shared" si="10"/>
        <v>560.3605</v>
      </c>
      <c r="N49" s="36">
        <f t="shared" si="10"/>
        <v>581.78750000000002</v>
      </c>
      <c r="O49" s="36">
        <f t="shared" si="10"/>
        <v>596.64589999999998</v>
      </c>
      <c r="P49" s="36">
        <f t="shared" si="10"/>
        <v>616.08950000000004</v>
      </c>
      <c r="Q49" s="36">
        <f t="shared" si="10"/>
        <v>580.71579999999994</v>
      </c>
      <c r="R49" s="36">
        <f t="shared" si="10"/>
        <v>552.55600000000004</v>
      </c>
      <c r="S49" s="36">
        <f t="shared" si="10"/>
        <v>536.42200000000003</v>
      </c>
      <c r="T49" s="36">
        <f t="shared" si="10"/>
        <v>524.56240000000003</v>
      </c>
      <c r="U49" s="36">
        <f t="shared" si="10"/>
        <v>508.07670000000002</v>
      </c>
      <c r="V49" s="36">
        <f t="shared" si="10"/>
        <v>521.10389999999995</v>
      </c>
      <c r="W49" s="36">
        <f t="shared" si="10"/>
        <v>523.28729999999996</v>
      </c>
      <c r="X49" s="36">
        <f t="shared" si="10"/>
        <v>522.97379999999998</v>
      </c>
      <c r="Y49" s="36">
        <f t="shared" si="10"/>
        <v>522.77009999999996</v>
      </c>
      <c r="Z49" s="36">
        <f t="shared" si="10"/>
        <v>516.25760000000002</v>
      </c>
      <c r="AA49" s="36">
        <f t="shared" si="10"/>
        <v>524.70140000000004</v>
      </c>
      <c r="AB49" s="36">
        <f t="shared" si="10"/>
        <v>515.61109999999996</v>
      </c>
      <c r="AC49" s="36">
        <f t="shared" si="10"/>
        <v>532.92110000000002</v>
      </c>
      <c r="AD49" s="36">
        <f t="shared" si="10"/>
        <v>555.54179999999997</v>
      </c>
      <c r="AE49" s="36">
        <f t="shared" si="10"/>
        <v>570.24239999999998</v>
      </c>
      <c r="AF49" s="36">
        <f t="shared" si="10"/>
        <v>574.09479999999996</v>
      </c>
      <c r="AG49" s="36">
        <f t="shared" si="10"/>
        <v>568.22979999999995</v>
      </c>
      <c r="AH49" s="36">
        <f t="shared" si="10"/>
        <v>573.26459999999997</v>
      </c>
      <c r="AI49" s="36">
        <f t="shared" si="10"/>
        <v>588.49170000000004</v>
      </c>
      <c r="AJ49" s="36">
        <f t="shared" si="10"/>
        <v>591.6268</v>
      </c>
      <c r="AK49" s="36">
        <f t="shared" si="10"/>
        <v>614.27869999999996</v>
      </c>
      <c r="AL49" s="36">
        <f t="shared" si="10"/>
        <v>601.35469999999998</v>
      </c>
      <c r="AM49" s="36">
        <f t="shared" si="10"/>
        <v>589.08979999999997</v>
      </c>
      <c r="AN49" s="36">
        <f t="shared" si="10"/>
        <v>587.50429999999994</v>
      </c>
      <c r="AO49" s="36">
        <f t="shared" si="10"/>
        <v>589.2088</v>
      </c>
      <c r="AP49" s="36">
        <f t="shared" si="10"/>
        <v>618.00919999999996</v>
      </c>
      <c r="AQ49" s="36">
        <f t="shared" si="10"/>
        <v>646.13419999999996</v>
      </c>
      <c r="AR49" s="36">
        <f t="shared" si="10"/>
        <v>674.1241</v>
      </c>
      <c r="AS49" s="36">
        <f t="shared" si="10"/>
        <v>679.72550000000001</v>
      </c>
      <c r="AT49" s="36">
        <f t="shared" si="10"/>
        <v>687.11239999999998</v>
      </c>
      <c r="AU49" s="36">
        <f t="shared" si="10"/>
        <v>701.50160000000005</v>
      </c>
      <c r="AV49" s="36">
        <f t="shared" si="10"/>
        <v>699.46079999999995</v>
      </c>
      <c r="AW49" s="36">
        <f t="shared" si="10"/>
        <v>695.35640000000001</v>
      </c>
      <c r="AX49" s="36">
        <f t="shared" si="10"/>
        <v>681.53219999999999</v>
      </c>
      <c r="AY49" s="36">
        <f t="shared" si="10"/>
        <v>670.88509999999997</v>
      </c>
      <c r="AZ49" s="36">
        <f>+AZ38</f>
        <v>681.68320000000006</v>
      </c>
      <c r="BA49" s="36">
        <f>+BA38</f>
        <v>683.14200000000005</v>
      </c>
      <c r="BB49" s="36">
        <f>+BB38</f>
        <v>694.51710000000003</v>
      </c>
    </row>
    <row r="50" spans="1:54" ht="12.75" customHeight="1">
      <c r="A50" t="s">
        <v>150</v>
      </c>
      <c r="C50" s="36">
        <f>MAX(C30:C37)</f>
        <v>748.38</v>
      </c>
      <c r="D50" s="36">
        <f t="shared" ref="D50:AY50" si="11">MAX(D30:D37)</f>
        <v>748.38</v>
      </c>
      <c r="E50" s="36">
        <f t="shared" si="11"/>
        <v>627.59339999999997</v>
      </c>
      <c r="F50" s="36">
        <f t="shared" si="11"/>
        <v>636.20650000000001</v>
      </c>
      <c r="G50" s="36">
        <f t="shared" si="11"/>
        <v>635.76679999999999</v>
      </c>
      <c r="H50" s="36">
        <f t="shared" si="11"/>
        <v>626.8347</v>
      </c>
      <c r="I50" s="36">
        <f t="shared" si="11"/>
        <v>614.71669999999995</v>
      </c>
      <c r="J50" s="36">
        <f t="shared" si="11"/>
        <v>599.04309999999998</v>
      </c>
      <c r="K50" s="36">
        <f t="shared" si="11"/>
        <v>589.88</v>
      </c>
      <c r="L50" s="36">
        <f t="shared" si="11"/>
        <v>599.48</v>
      </c>
      <c r="M50" s="36">
        <f t="shared" si="11"/>
        <v>595.76</v>
      </c>
      <c r="N50" s="36">
        <f t="shared" si="11"/>
        <v>623.74</v>
      </c>
      <c r="O50" s="36">
        <f t="shared" si="11"/>
        <v>712.48</v>
      </c>
      <c r="P50" s="36">
        <f t="shared" si="11"/>
        <v>715.43</v>
      </c>
      <c r="Q50" s="36">
        <f t="shared" si="11"/>
        <v>631.42999999999995</v>
      </c>
      <c r="R50" s="36">
        <f t="shared" si="11"/>
        <v>618.20000000000005</v>
      </c>
      <c r="S50" s="36">
        <f t="shared" si="11"/>
        <v>618.20000000000005</v>
      </c>
      <c r="T50" s="36">
        <f t="shared" si="11"/>
        <v>615.01</v>
      </c>
      <c r="U50" s="36">
        <f t="shared" si="11"/>
        <v>614.5</v>
      </c>
      <c r="V50" s="36">
        <f t="shared" si="11"/>
        <v>677.99</v>
      </c>
      <c r="W50" s="36">
        <f t="shared" si="11"/>
        <v>668.15</v>
      </c>
      <c r="X50" s="36">
        <f t="shared" si="11"/>
        <v>659.99</v>
      </c>
      <c r="Y50" s="36">
        <f t="shared" si="11"/>
        <v>663.99</v>
      </c>
      <c r="Z50" s="36">
        <f t="shared" si="11"/>
        <v>662.74</v>
      </c>
      <c r="AA50" s="36">
        <f t="shared" si="11"/>
        <v>668.84</v>
      </c>
      <c r="AB50" s="36">
        <f t="shared" si="11"/>
        <v>668.84</v>
      </c>
      <c r="AC50" s="36">
        <f t="shared" si="11"/>
        <v>663.56</v>
      </c>
      <c r="AD50" s="36">
        <f t="shared" si="11"/>
        <v>663.56</v>
      </c>
      <c r="AE50" s="36">
        <f t="shared" si="11"/>
        <v>664.3</v>
      </c>
      <c r="AF50" s="36">
        <f t="shared" si="11"/>
        <v>658.86</v>
      </c>
      <c r="AG50" s="36">
        <f t="shared" si="11"/>
        <v>658.86</v>
      </c>
      <c r="AH50" s="36">
        <f t="shared" si="11"/>
        <v>658.86</v>
      </c>
      <c r="AI50" s="36">
        <f t="shared" si="11"/>
        <v>658.86</v>
      </c>
      <c r="AJ50" s="36">
        <f t="shared" si="11"/>
        <v>658.86</v>
      </c>
      <c r="AK50" s="36">
        <f t="shared" si="11"/>
        <v>658.86</v>
      </c>
      <c r="AL50" s="36">
        <f t="shared" si="11"/>
        <v>619.08600000000001</v>
      </c>
      <c r="AM50" s="36">
        <f t="shared" si="11"/>
        <v>614.16</v>
      </c>
      <c r="AN50" s="36">
        <f t="shared" si="11"/>
        <v>612</v>
      </c>
      <c r="AO50" s="36">
        <f t="shared" si="11"/>
        <v>617.96</v>
      </c>
      <c r="AP50" s="36">
        <f t="shared" si="11"/>
        <v>650.44000000000005</v>
      </c>
      <c r="AQ50" s="36">
        <f t="shared" si="11"/>
        <v>694.63</v>
      </c>
      <c r="AR50" s="36">
        <f t="shared" si="11"/>
        <v>768.42</v>
      </c>
      <c r="AS50" s="36">
        <f t="shared" si="11"/>
        <v>761.18</v>
      </c>
      <c r="AT50" s="36">
        <f t="shared" si="11"/>
        <v>772.13</v>
      </c>
      <c r="AU50" s="36">
        <f t="shared" si="11"/>
        <v>804.97</v>
      </c>
      <c r="AV50" s="36">
        <f t="shared" si="11"/>
        <v>804.97</v>
      </c>
      <c r="AW50" s="36">
        <f t="shared" si="11"/>
        <v>808.13</v>
      </c>
      <c r="AX50" s="36">
        <f t="shared" si="11"/>
        <v>781.28</v>
      </c>
      <c r="AY50" s="36">
        <f t="shared" si="11"/>
        <v>757</v>
      </c>
      <c r="AZ50" s="36">
        <f>MAX(AZ30:AZ37)</f>
        <v>761.22</v>
      </c>
      <c r="BA50" s="36">
        <f>MAX(BA30:BA37)</f>
        <v>763.23</v>
      </c>
      <c r="BB50" s="36">
        <f>MAX(BB30:BB37)</f>
        <v>784.13</v>
      </c>
    </row>
    <row r="51" spans="1:54" ht="12.75" customHeight="1">
      <c r="A51" t="s">
        <v>151</v>
      </c>
      <c r="C51" s="36">
        <f>MIN(C30:C37)</f>
        <v>396.82</v>
      </c>
      <c r="D51" s="36">
        <f t="shared" ref="D51:AY51" si="12">MIN(D30:D37)</f>
        <v>396.82</v>
      </c>
      <c r="E51" s="36">
        <f t="shared" si="12"/>
        <v>396.82</v>
      </c>
      <c r="F51" s="36">
        <f t="shared" si="12"/>
        <v>405.59</v>
      </c>
      <c r="G51" s="36">
        <f t="shared" si="12"/>
        <v>411.69600000000003</v>
      </c>
      <c r="H51" s="36">
        <f t="shared" si="12"/>
        <v>412</v>
      </c>
      <c r="I51" s="36">
        <f t="shared" si="12"/>
        <v>360.26409999999998</v>
      </c>
      <c r="J51" s="36">
        <f t="shared" si="12"/>
        <v>284.19279999999998</v>
      </c>
      <c r="K51" s="36">
        <f t="shared" si="12"/>
        <v>283.35140000000001</v>
      </c>
      <c r="L51" s="36">
        <f t="shared" si="12"/>
        <v>302.8245</v>
      </c>
      <c r="M51" s="36">
        <f t="shared" si="12"/>
        <v>304.61520000000002</v>
      </c>
      <c r="N51" s="36">
        <f t="shared" si="12"/>
        <v>400</v>
      </c>
      <c r="O51" s="36">
        <f t="shared" si="12"/>
        <v>385</v>
      </c>
      <c r="P51" s="36">
        <f t="shared" si="12"/>
        <v>397</v>
      </c>
      <c r="Q51" s="36">
        <f t="shared" si="12"/>
        <v>378</v>
      </c>
      <c r="R51" s="36">
        <f t="shared" si="12"/>
        <v>378</v>
      </c>
      <c r="S51" s="36">
        <f t="shared" si="12"/>
        <v>382</v>
      </c>
      <c r="T51" s="36">
        <f t="shared" si="12"/>
        <v>308.0188</v>
      </c>
      <c r="U51" s="36">
        <f t="shared" si="12"/>
        <v>360</v>
      </c>
      <c r="V51" s="36">
        <f t="shared" si="12"/>
        <v>360</v>
      </c>
      <c r="W51" s="36">
        <f t="shared" si="12"/>
        <v>360</v>
      </c>
      <c r="X51" s="36">
        <f t="shared" si="12"/>
        <v>360</v>
      </c>
      <c r="Y51" s="36">
        <f t="shared" si="12"/>
        <v>333.3254</v>
      </c>
      <c r="Z51" s="36">
        <f t="shared" si="12"/>
        <v>352</v>
      </c>
      <c r="AA51" s="36">
        <f t="shared" si="12"/>
        <v>348</v>
      </c>
      <c r="AB51" s="36">
        <f t="shared" si="12"/>
        <v>336.83429999999998</v>
      </c>
      <c r="AC51" s="36">
        <f t="shared" si="12"/>
        <v>339.32330000000002</v>
      </c>
      <c r="AD51" s="36">
        <f t="shared" si="12"/>
        <v>339.58530000000002</v>
      </c>
      <c r="AE51" s="36">
        <f t="shared" si="12"/>
        <v>343.22190000000001</v>
      </c>
      <c r="AF51" s="36">
        <f t="shared" si="12"/>
        <v>342.1739</v>
      </c>
      <c r="AG51" s="36">
        <f t="shared" si="12"/>
        <v>340.4092</v>
      </c>
      <c r="AH51" s="36">
        <f t="shared" si="12"/>
        <v>340.47910000000002</v>
      </c>
      <c r="AI51" s="36">
        <f t="shared" si="12"/>
        <v>338.4599</v>
      </c>
      <c r="AJ51" s="36">
        <f t="shared" si="12"/>
        <v>337.39920000000001</v>
      </c>
      <c r="AK51" s="36">
        <f t="shared" si="12"/>
        <v>306.38780000000003</v>
      </c>
      <c r="AL51" s="36">
        <f t="shared" si="12"/>
        <v>313.1431</v>
      </c>
      <c r="AM51" s="36">
        <f t="shared" si="12"/>
        <v>332.20069999999998</v>
      </c>
      <c r="AN51" s="36">
        <f t="shared" si="12"/>
        <v>336.25009999999997</v>
      </c>
      <c r="AO51" s="36">
        <f t="shared" si="12"/>
        <v>304.6841</v>
      </c>
      <c r="AP51" s="36">
        <f t="shared" si="12"/>
        <v>244.67320000000001</v>
      </c>
      <c r="AQ51" s="36">
        <f t="shared" si="12"/>
        <v>247.26580000000001</v>
      </c>
      <c r="AR51" s="36">
        <f t="shared" si="12"/>
        <v>247.87719999999999</v>
      </c>
      <c r="AS51" s="36">
        <f t="shared" si="12"/>
        <v>248.9016</v>
      </c>
      <c r="AT51" s="36">
        <f t="shared" si="12"/>
        <v>249.81120000000001</v>
      </c>
      <c r="AU51" s="36">
        <f t="shared" si="12"/>
        <v>250.6831</v>
      </c>
      <c r="AV51" s="36">
        <f t="shared" si="12"/>
        <v>251.90940000000001</v>
      </c>
      <c r="AW51" s="36">
        <f t="shared" si="12"/>
        <v>249.4495</v>
      </c>
      <c r="AX51" s="36">
        <f t="shared" si="12"/>
        <v>280.03570000000002</v>
      </c>
      <c r="AY51" s="36">
        <f t="shared" si="12"/>
        <v>281.21719999999999</v>
      </c>
      <c r="AZ51" s="36">
        <f>MIN(AZ30:AZ37)</f>
        <v>430.94</v>
      </c>
      <c r="BA51" s="36">
        <f>MIN(BA30:BA37)</f>
        <v>408.54</v>
      </c>
      <c r="BB51" s="36">
        <f>MIN(BB30:BB37)</f>
        <v>399.51</v>
      </c>
    </row>
  </sheetData>
  <mergeCells count="3">
    <mergeCell ref="A5:F5"/>
    <mergeCell ref="A2:E2"/>
    <mergeCell ref="A26:F26"/>
  </mergeCells>
  <phoneticPr fontId="1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11</vt:i4>
      </vt:variant>
    </vt:vector>
  </HeadingPairs>
  <TitlesOfParts>
    <vt:vector size="28" baseType="lpstr">
      <vt:lpstr>Cover</vt:lpstr>
      <vt:lpstr>2013</vt:lpstr>
      <vt:lpstr>2012</vt:lpstr>
      <vt:lpstr>2011 New</vt:lpstr>
      <vt:lpstr>2011</vt:lpstr>
      <vt:lpstr>2010</vt:lpstr>
      <vt:lpstr>2009</vt:lpstr>
      <vt:lpstr>2008</vt:lpstr>
      <vt:lpstr>2007</vt:lpstr>
      <vt:lpstr>2006</vt:lpstr>
      <vt:lpstr>Graphs</vt:lpstr>
      <vt:lpstr>Months</vt:lpstr>
      <vt:lpstr>Years</vt:lpstr>
      <vt:lpstr>Forecast Sept. 2012</vt:lpstr>
      <vt:lpstr>Forecast April 2013</vt:lpstr>
      <vt:lpstr>HEB</vt:lpstr>
      <vt:lpstr>National G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'Forecast April 2013'!Print_Area</vt:lpstr>
      <vt:lpstr>'Forecast Sept. 2012'!Print_Area</vt:lpstr>
      <vt:lpstr>Graphs!Print_Area</vt:lpstr>
      <vt:lpstr>Years!Print_Area</vt:lpstr>
      <vt:lpstr>'2009'!Print_Titles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Jose Bernardino (AGRI)</dc:creator>
  <cp:lastModifiedBy>GARCIA Jose Bernardino (AGRI)</cp:lastModifiedBy>
  <cp:lastPrinted>2013-05-31T13:15:59Z</cp:lastPrinted>
  <dcterms:created xsi:type="dcterms:W3CDTF">2010-01-07T16:28:40Z</dcterms:created>
  <dcterms:modified xsi:type="dcterms:W3CDTF">2013-05-31T13:16:41Z</dcterms:modified>
</cp:coreProperties>
</file>